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320" windowHeight="11325"/>
  </bookViews>
  <sheets>
    <sheet name="Раздел 1" sheetId="1" r:id="rId1"/>
    <sheet name="Раздел 2" sheetId="2" r:id="rId2"/>
    <sheet name="Раздел 3" sheetId="5" r:id="rId3"/>
    <sheet name="Раздел 4 МБ" sheetId="4" r:id="rId4"/>
    <sheet name="Раздел 4 ОБЛ" sheetId="7" r:id="rId5"/>
    <sheet name="Раздел 4 ПДД" sheetId="8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8" i="4" l="1"/>
  <c r="J139" i="4"/>
  <c r="J140" i="4"/>
  <c r="J141" i="4"/>
  <c r="J142" i="4"/>
  <c r="R201" i="1"/>
  <c r="R122" i="1"/>
  <c r="R88" i="1"/>
  <c r="R78" i="1"/>
  <c r="K192" i="4"/>
  <c r="K172" i="4"/>
  <c r="J171" i="4"/>
  <c r="R98" i="1"/>
  <c r="R169" i="1"/>
  <c r="R164" i="1"/>
  <c r="R151" i="1"/>
  <c r="R147" i="1"/>
  <c r="R145" i="1"/>
  <c r="R142" i="1"/>
  <c r="R139" i="1"/>
  <c r="K191" i="4"/>
  <c r="K71" i="4"/>
  <c r="J69" i="4"/>
  <c r="H11" i="2" l="1"/>
  <c r="K11" i="2"/>
  <c r="E11" i="2"/>
  <c r="K178" i="8" l="1"/>
  <c r="K179" i="8"/>
  <c r="K175" i="8"/>
  <c r="J175" i="8"/>
  <c r="J174" i="8"/>
  <c r="J173" i="8"/>
  <c r="J172" i="8"/>
  <c r="J171" i="8"/>
  <c r="K165" i="8"/>
  <c r="J163" i="8"/>
  <c r="K139" i="8"/>
  <c r="J137" i="8"/>
  <c r="J139" i="8" s="1"/>
  <c r="J157" i="8"/>
  <c r="J131" i="8"/>
  <c r="K132" i="8" s="1"/>
  <c r="J118" i="8"/>
  <c r="J123" i="8" s="1"/>
  <c r="J82" i="8"/>
  <c r="J70" i="8"/>
  <c r="J44" i="8"/>
  <c r="J43" i="8" s="1"/>
  <c r="D20" i="8"/>
  <c r="J20" i="8" s="1"/>
  <c r="D19" i="8"/>
  <c r="J19" i="8" s="1"/>
  <c r="D18" i="8"/>
  <c r="J18" i="8" s="1"/>
  <c r="D17" i="8"/>
  <c r="D16" i="8"/>
  <c r="J16" i="8" s="1"/>
  <c r="D15" i="8"/>
  <c r="J15" i="8" s="1"/>
  <c r="K123" i="7"/>
  <c r="K183" i="7" s="1"/>
  <c r="J118" i="7"/>
  <c r="K184" i="7"/>
  <c r="K180" i="7"/>
  <c r="J180" i="7"/>
  <c r="J179" i="7"/>
  <c r="J178" i="7"/>
  <c r="J177" i="7"/>
  <c r="J176" i="7"/>
  <c r="K170" i="7"/>
  <c r="J169" i="7"/>
  <c r="J168" i="7"/>
  <c r="J167" i="7"/>
  <c r="K161" i="7"/>
  <c r="J157" i="7"/>
  <c r="J161" i="7" s="1"/>
  <c r="K70" i="7"/>
  <c r="J69" i="7"/>
  <c r="J68" i="7"/>
  <c r="J70" i="7" s="1"/>
  <c r="K56" i="7"/>
  <c r="I44" i="7"/>
  <c r="I55" i="7" s="1"/>
  <c r="J55" i="7" s="1"/>
  <c r="J16" i="7"/>
  <c r="J18" i="7"/>
  <c r="J19" i="7"/>
  <c r="L21" i="7"/>
  <c r="D16" i="4"/>
  <c r="D17" i="4"/>
  <c r="D18" i="4"/>
  <c r="D19" i="4"/>
  <c r="D20" i="4"/>
  <c r="D15" i="4"/>
  <c r="D17" i="7"/>
  <c r="J17" i="7" s="1"/>
  <c r="D18" i="7"/>
  <c r="D19" i="7"/>
  <c r="D20" i="7"/>
  <c r="J20" i="7" s="1"/>
  <c r="D16" i="7"/>
  <c r="D15" i="7"/>
  <c r="J15" i="7" s="1"/>
  <c r="J143" i="7"/>
  <c r="J131" i="7"/>
  <c r="J123" i="7"/>
  <c r="J82" i="7"/>
  <c r="K188" i="4"/>
  <c r="J180" i="4"/>
  <c r="J179" i="4"/>
  <c r="J178" i="4"/>
  <c r="J170" i="4"/>
  <c r="J169" i="4"/>
  <c r="J168" i="4"/>
  <c r="K162" i="4"/>
  <c r="J159" i="4"/>
  <c r="J158" i="4"/>
  <c r="J162" i="4" s="1"/>
  <c r="J144" i="4"/>
  <c r="K145" i="4" s="1"/>
  <c r="K144" i="4"/>
  <c r="J187" i="4"/>
  <c r="J186" i="4"/>
  <c r="J185" i="4"/>
  <c r="J184" i="4"/>
  <c r="J183" i="4"/>
  <c r="J182" i="4"/>
  <c r="J181" i="4"/>
  <c r="K132" i="4"/>
  <c r="J131" i="4"/>
  <c r="J130" i="4"/>
  <c r="J120" i="4"/>
  <c r="J121" i="4"/>
  <c r="I122" i="4"/>
  <c r="J122" i="4" s="1"/>
  <c r="I119" i="4"/>
  <c r="J119" i="4" s="1"/>
  <c r="J123" i="4"/>
  <c r="K124" i="4"/>
  <c r="K83" i="4"/>
  <c r="J82" i="4"/>
  <c r="J81" i="4"/>
  <c r="J68" i="4"/>
  <c r="K30" i="1"/>
  <c r="N30" i="1"/>
  <c r="H25" i="1"/>
  <c r="K176" i="8" l="1"/>
  <c r="K140" i="8"/>
  <c r="I49" i="8"/>
  <c r="J49" i="8" s="1"/>
  <c r="I52" i="8"/>
  <c r="J52" i="8" s="1"/>
  <c r="I55" i="8"/>
  <c r="J55" i="8" s="1"/>
  <c r="J165" i="8"/>
  <c r="K124" i="8"/>
  <c r="K166" i="8"/>
  <c r="J21" i="8"/>
  <c r="L22" i="8" s="1"/>
  <c r="K181" i="8" s="1"/>
  <c r="K71" i="8"/>
  <c r="K158" i="8"/>
  <c r="K124" i="7"/>
  <c r="J170" i="7"/>
  <c r="K171" i="7" s="1"/>
  <c r="J21" i="7"/>
  <c r="L22" i="7" s="1"/>
  <c r="K186" i="7" s="1"/>
  <c r="K181" i="7"/>
  <c r="J44" i="7"/>
  <c r="K162" i="7"/>
  <c r="K132" i="7"/>
  <c r="K71" i="7"/>
  <c r="J43" i="7"/>
  <c r="I49" i="7"/>
  <c r="J49" i="7" s="1"/>
  <c r="I52" i="7"/>
  <c r="J52" i="7" s="1"/>
  <c r="J188" i="4"/>
  <c r="K189" i="4" s="1"/>
  <c r="J172" i="4"/>
  <c r="K173" i="4" s="1"/>
  <c r="K163" i="4"/>
  <c r="J132" i="4"/>
  <c r="K133" i="4" s="1"/>
  <c r="J124" i="4"/>
  <c r="K125" i="4" s="1"/>
  <c r="J83" i="4"/>
  <c r="J48" i="8" l="1"/>
  <c r="J56" i="8" s="1"/>
  <c r="K57" i="8" s="1"/>
  <c r="J48" i="7"/>
  <c r="J56" i="7" s="1"/>
  <c r="K57" i="7" s="1"/>
  <c r="J70" i="4" l="1"/>
  <c r="J71" i="4" s="1"/>
  <c r="K72" i="4" s="1"/>
  <c r="I44" i="4"/>
  <c r="J44" i="4" s="1"/>
  <c r="J43" i="4" s="1"/>
  <c r="K56" i="4"/>
  <c r="J17" i="4"/>
  <c r="J16" i="4"/>
  <c r="J22" i="4"/>
  <c r="L22" i="4"/>
  <c r="L21" i="4"/>
  <c r="J18" i="4"/>
  <c r="J19" i="4"/>
  <c r="J20" i="4"/>
  <c r="J15" i="4"/>
  <c r="K194" i="4" l="1"/>
  <c r="J21" i="4"/>
  <c r="I49" i="4"/>
  <c r="J49" i="4" s="1"/>
  <c r="I52" i="4"/>
  <c r="J52" i="4" s="1"/>
  <c r="I55" i="4"/>
  <c r="J55" i="4" s="1"/>
  <c r="J48" i="4" l="1"/>
  <c r="J56" i="4" s="1"/>
  <c r="K57" i="4" s="1"/>
  <c r="K13" i="2" l="1"/>
  <c r="H13" i="2"/>
  <c r="F19" i="5" l="1"/>
  <c r="E18" i="5"/>
  <c r="E17" i="5"/>
  <c r="H35" i="1"/>
  <c r="H31" i="1" s="1"/>
  <c r="F56" i="5"/>
  <c r="F26" i="5"/>
  <c r="F33" i="5"/>
  <c r="E26" i="5"/>
  <c r="E32" i="5"/>
  <c r="E31" i="5"/>
  <c r="E33" i="5" s="1"/>
  <c r="E24" i="5"/>
  <c r="E54" i="5"/>
  <c r="E56" i="5" s="1"/>
  <c r="F10" i="5"/>
  <c r="E8" i="5"/>
  <c r="E10" i="5" s="1"/>
  <c r="K7" i="2"/>
  <c r="H12" i="2"/>
  <c r="H7" i="2" s="1"/>
  <c r="K12" i="2"/>
  <c r="K75" i="1"/>
  <c r="N75" i="1"/>
  <c r="N137" i="1"/>
  <c r="K137" i="1"/>
  <c r="H137" i="1"/>
  <c r="E13" i="2" s="1"/>
  <c r="E12" i="2" s="1"/>
  <c r="E7" i="2" s="1"/>
  <c r="K77" i="1"/>
  <c r="K76" i="1" s="1"/>
  <c r="N77" i="1"/>
  <c r="N76" i="1" s="1"/>
  <c r="H76" i="1"/>
  <c r="H77" i="1"/>
  <c r="K97" i="1"/>
  <c r="N97" i="1"/>
  <c r="H97" i="1"/>
  <c r="K115" i="1"/>
  <c r="N115" i="1"/>
  <c r="H115" i="1"/>
  <c r="K122" i="1"/>
  <c r="N122" i="1"/>
  <c r="H122" i="1"/>
  <c r="K35" i="1"/>
  <c r="N35" i="1"/>
  <c r="K51" i="1"/>
  <c r="N51" i="1"/>
  <c r="K54" i="1"/>
  <c r="N54" i="1"/>
  <c r="H54" i="1"/>
  <c r="H51" i="1"/>
  <c r="H75" i="1" l="1"/>
  <c r="H30" i="1" s="1"/>
  <c r="F82" i="5"/>
  <c r="E19" i="5"/>
  <c r="F80" i="5"/>
  <c r="N31" i="1"/>
  <c r="F84" i="5" l="1"/>
  <c r="K32" i="1" l="1"/>
  <c r="K31" i="1" s="1"/>
  <c r="H32" i="1"/>
</calcChain>
</file>

<file path=xl/sharedStrings.xml><?xml version="1.0" encoding="utf-8"?>
<sst xmlns="http://schemas.openxmlformats.org/spreadsheetml/2006/main" count="1762" uniqueCount="549">
  <si>
    <t>Доходы, всего:</t>
  </si>
  <si>
    <t>в том числе:
доходы от собственности, всего</t>
  </si>
  <si>
    <t>в том числе:</t>
  </si>
  <si>
    <t>доходы от оказания услуг, работ, компенсации затрат учреждений, всего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</si>
  <si>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</si>
  <si>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</si>
  <si>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</si>
  <si>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</si>
  <si>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</si>
  <si>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субсидии на осуществление капитальных вложений</t>
  </si>
  <si>
    <t>доходы от операций с активами, всего</t>
  </si>
  <si>
    <t>из них:
увеличение остатков денежных средств за счет возврата дебиторской задолженности прошлых лет</t>
  </si>
  <si>
    <t>Расходы, всего</t>
  </si>
  <si>
    <t>в том числе:
на выплаты персоналу, всего</t>
  </si>
  <si>
    <t>в том числе:
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</si>
  <si>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</si>
  <si>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</si>
  <si>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</si>
  <si>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</si>
  <si>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</si>
  <si>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</si>
  <si>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</si>
  <si>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в том числе:
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</si>
  <si>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</si>
  <si>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</si>
  <si>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</si>
  <si>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</si>
  <si>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</si>
  <si>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</si>
  <si>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</si>
  <si>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</si>
  <si>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</si>
  <si>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</si>
  <si>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</si>
  <si>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</si>
  <si>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из них:
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</si>
  <si>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</si>
  <si>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</si>
  <si>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</si>
  <si>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</si>
  <si>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в том числе:
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</si>
  <si>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</si>
  <si>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</si>
  <si>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</si>
  <si>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из них:</t>
  </si>
  <si>
    <t>капитальные вложения в объекты государственной (муниципальной) собственности, всего</t>
  </si>
  <si>
    <t>в том числе:
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</si>
  <si>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</si>
  <si>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из них:
возврат в бюджет средств субсидии</t>
  </si>
  <si>
    <t xml:space="preserve">Остаток средств на конец текущего финансового года </t>
  </si>
  <si>
    <t>прочие поступления, всего</t>
  </si>
  <si>
    <t>Выплаты, уменьшающие доход, всего</t>
  </si>
  <si>
    <t>прочие налоги, уменьшающие доход</t>
  </si>
  <si>
    <t>в том числе:
налог на прибыль</t>
  </si>
  <si>
    <t>налог на добавленную стоимость</t>
  </si>
  <si>
    <t>Прочие выплаты, всего</t>
  </si>
  <si>
    <t>Наименование показателя</t>
  </si>
  <si>
    <t>1</t>
  </si>
  <si>
    <t>Код строки</t>
  </si>
  <si>
    <t>2</t>
  </si>
  <si>
    <t>0001</t>
  </si>
  <si>
    <t>0002</t>
  </si>
  <si>
    <t>1000</t>
  </si>
  <si>
    <t>1100</t>
  </si>
  <si>
    <t>1110</t>
  </si>
  <si>
    <t>1200</t>
  </si>
  <si>
    <t>1210</t>
  </si>
  <si>
    <t>1220</t>
  </si>
  <si>
    <t>1300</t>
  </si>
  <si>
    <t>1310</t>
  </si>
  <si>
    <t>1400</t>
  </si>
  <si>
    <t>1500</t>
  </si>
  <si>
    <t>1520</t>
  </si>
  <si>
    <t>1900</t>
  </si>
  <si>
    <t>1980</t>
  </si>
  <si>
    <t>1981</t>
  </si>
  <si>
    <t>2000</t>
  </si>
  <si>
    <t>2100</t>
  </si>
  <si>
    <t>2110</t>
  </si>
  <si>
    <t>2120</t>
  </si>
  <si>
    <t>2130</t>
  </si>
  <si>
    <t>2140</t>
  </si>
  <si>
    <t>2141</t>
  </si>
  <si>
    <t>2142</t>
  </si>
  <si>
    <t>2150</t>
  </si>
  <si>
    <t>2160</t>
  </si>
  <si>
    <t>2170</t>
  </si>
  <si>
    <t>2171</t>
  </si>
  <si>
    <t>2172</t>
  </si>
  <si>
    <t>2200</t>
  </si>
  <si>
    <t>2210</t>
  </si>
  <si>
    <t>2211</t>
  </si>
  <si>
    <t>2220</t>
  </si>
  <si>
    <t>2230</t>
  </si>
  <si>
    <t>2240</t>
  </si>
  <si>
    <t>2300</t>
  </si>
  <si>
    <t>2310</t>
  </si>
  <si>
    <t>2320</t>
  </si>
  <si>
    <t>2330</t>
  </si>
  <si>
    <t>2400</t>
  </si>
  <si>
    <t>2410</t>
  </si>
  <si>
    <t>2420</t>
  </si>
  <si>
    <t>2430</t>
  </si>
  <si>
    <t>2500</t>
  </si>
  <si>
    <t>2520</t>
  </si>
  <si>
    <t>2600</t>
  </si>
  <si>
    <t>2610</t>
  </si>
  <si>
    <t>2620</t>
  </si>
  <si>
    <t>2630</t>
  </si>
  <si>
    <t>2640</t>
  </si>
  <si>
    <t>2650</t>
  </si>
  <si>
    <t>2651</t>
  </si>
  <si>
    <t>2652</t>
  </si>
  <si>
    <t>3000</t>
  </si>
  <si>
    <t>3010</t>
  </si>
  <si>
    <t>3020</t>
  </si>
  <si>
    <t>3030</t>
  </si>
  <si>
    <t>4000</t>
  </si>
  <si>
    <t>4010</t>
  </si>
  <si>
    <t>3</t>
  </si>
  <si>
    <t>х</t>
  </si>
  <si>
    <t>120</t>
  </si>
  <si>
    <t>130</t>
  </si>
  <si>
    <t>140</t>
  </si>
  <si>
    <t>150</t>
  </si>
  <si>
    <t>180</t>
  </si>
  <si>
    <t>510</t>
  </si>
  <si>
    <t>111</t>
  </si>
  <si>
    <t>112</t>
  </si>
  <si>
    <t>113</t>
  </si>
  <si>
    <t>119</t>
  </si>
  <si>
    <t>131</t>
  </si>
  <si>
    <t>134</t>
  </si>
  <si>
    <t>139</t>
  </si>
  <si>
    <t>300</t>
  </si>
  <si>
    <t>320</t>
  </si>
  <si>
    <t>321</t>
  </si>
  <si>
    <t>340</t>
  </si>
  <si>
    <t>350</t>
  </si>
  <si>
    <t>360</t>
  </si>
  <si>
    <t>850</t>
  </si>
  <si>
    <t>851</t>
  </si>
  <si>
    <t>852</t>
  </si>
  <si>
    <t>853</t>
  </si>
  <si>
    <t>810</t>
  </si>
  <si>
    <t>862</t>
  </si>
  <si>
    <t>863</t>
  </si>
  <si>
    <t>831</t>
  </si>
  <si>
    <t>241</t>
  </si>
  <si>
    <t>242</t>
  </si>
  <si>
    <t>243</t>
  </si>
  <si>
    <t>244</t>
  </si>
  <si>
    <t>400</t>
  </si>
  <si>
    <t>406</t>
  </si>
  <si>
    <t>407</t>
  </si>
  <si>
    <t>100</t>
  </si>
  <si>
    <t>610</t>
  </si>
  <si>
    <t>Код по бюджетной классификации Российской Федерации</t>
  </si>
  <si>
    <t>4</t>
  </si>
  <si>
    <t>Аналитический код</t>
  </si>
  <si>
    <t>Код субсидии</t>
  </si>
  <si>
    <t>Отраслевой код</t>
  </si>
  <si>
    <t>Классификатор операций сектора государственного управления расходов</t>
  </si>
  <si>
    <t>Сумма</t>
  </si>
  <si>
    <t>на 20</t>
  </si>
  <si>
    <t xml:space="preserve">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</si>
  <si>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</si>
  <si>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</si>
  <si>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</si>
  <si>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</si>
  <si>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5</t>
  </si>
  <si>
    <t>6</t>
  </si>
  <si>
    <t>7</t>
  </si>
  <si>
    <t>8</t>
  </si>
  <si>
    <t>Единица измерения: руб.</t>
  </si>
  <si>
    <t>Орган, осуществляющий</t>
  </si>
  <si>
    <t>Коды</t>
  </si>
  <si>
    <t>383</t>
  </si>
  <si>
    <t>по ОКЕИ</t>
  </si>
  <si>
    <t>КПП</t>
  </si>
  <si>
    <t>ИНН</t>
  </si>
  <si>
    <t>по Сводному реестру</t>
  </si>
  <si>
    <t>глава по БК</t>
  </si>
  <si>
    <t>Дата</t>
  </si>
  <si>
    <t>Раздел 1. Поступления и выплаты</t>
  </si>
  <si>
    <t>(наименование должности лица, утверждающего документ)</t>
  </si>
  <si>
    <t>Утверждаю</t>
  </si>
  <si>
    <t>"_______" ______________________ 20 ___ г.</t>
  </si>
  <si>
    <t>9</t>
  </si>
  <si>
    <t>10</t>
  </si>
  <si>
    <t>11</t>
  </si>
  <si>
    <t xml:space="preserve">расходы на закупку товаров, работ, услуг, всего 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</si>
  <si>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</si>
  <si>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</si>
  <si>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</si>
  <si>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</si>
  <si>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</si>
  <si>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</si>
  <si>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26000</t>
  </si>
  <si>
    <t>1.1</t>
  </si>
  <si>
    <t>26100</t>
  </si>
  <si>
    <t>1.2</t>
  </si>
  <si>
    <t>26200</t>
  </si>
  <si>
    <t>1.3</t>
  </si>
  <si>
    <t>26300</t>
  </si>
  <si>
    <t>1.4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</si>
  <si>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</si>
  <si>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</si>
  <si>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</si>
  <si>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</si>
  <si>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</si>
  <si>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</si>
  <si>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</si>
  <si>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</si>
  <si>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</si>
  <si>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</si>
  <si>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</si>
  <si>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</si>
  <si>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</si>
  <si>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</si>
  <si>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</si>
  <si>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</si>
  <si>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</si>
  <si>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</si>
  <si>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</si>
  <si>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</si>
  <si>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</si>
  <si>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</si>
  <si>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</si>
  <si>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</si>
  <si>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</si>
  <si>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</si>
  <si>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</si>
  <si>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</si>
  <si>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</si>
  <si>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</si>
  <si>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</si>
  <si>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</si>
  <si>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</si>
  <si>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</si>
  <si>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</si>
  <si>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</si>
  <si>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</si>
  <si>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</si>
  <si>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</si>
  <si>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</si>
  <si>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</si>
  <si>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</si>
  <si>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</si>
  <si>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 xml:space="preserve">в соответствии с Федеральным законом № 223-ФЗ </t>
  </si>
  <si>
    <t xml:space="preserve">за счет субсидий, предоставляемых на осуществление капитальных вложений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</si>
  <si>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</si>
  <si>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Выплаты на закупку товаров, работ, услуг, всего</t>
  </si>
  <si>
    <t>Раздел 2. Сведения по выплатам на закупки товаров, работ, услуг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</si>
  <si>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</si>
  <si>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</si>
  <si>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</si>
  <si>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</si>
  <si>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</si>
  <si>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</si>
  <si>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</si>
  <si>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</si>
  <si>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</si>
  <si>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</si>
  <si>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</si>
  <si>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</si>
  <si>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</si>
  <si>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</si>
  <si>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</si>
  <si>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</si>
  <si>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</si>
  <si>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</si>
  <si>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</si>
  <si>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</si>
  <si>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</si>
  <si>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</si>
  <si>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</si>
  <si>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</si>
  <si>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</si>
  <si>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</si>
  <si>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</si>
  <si>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</si>
  <si>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</si>
  <si>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</si>
  <si>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</si>
  <si>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</si>
  <si>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</si>
  <si>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</si>
  <si>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</si>
  <si>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</si>
  <si>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</si>
  <si>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</si>
  <si>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</si>
  <si>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</si>
  <si>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</si>
  <si>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</si>
  <si>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</si>
  <si>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</si>
  <si>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</si>
  <si>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</si>
  <si>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</si>
  <si>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</si>
  <si>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</si>
  <si>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</si>
  <si>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</si>
  <si>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</si>
  <si>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</si>
  <si>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</si>
  <si>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</si>
  <si>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</si>
  <si>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</si>
  <si>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</si>
  <si>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</si>
  <si>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</si>
  <si>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</si>
  <si>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</si>
  <si>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</si>
  <si>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</si>
  <si>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</si>
  <si>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</si>
  <si>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</si>
  <si>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</si>
  <si>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</si>
  <si>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</si>
  <si>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</si>
  <si>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</si>
  <si>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</si>
  <si>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</si>
  <si>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</si>
  <si>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</si>
  <si>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</si>
  <si>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</si>
  <si>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</si>
  <si>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</si>
  <si>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</si>
  <si>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</si>
  <si>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</si>
  <si>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</si>
  <si>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</si>
  <si>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 2 x гр. 3)</t>
  </si>
  <si>
    <t>Руководитель учреждения</t>
  </si>
  <si>
    <t>(уполномоченное лицо учреждения)</t>
  </si>
  <si>
    <t>_______________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</si>
  <si>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</si>
  <si>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</si>
  <si>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</si>
  <si>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</si>
  <si>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</si>
  <si>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</si>
  <si>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"______" _________________20 ___ г.</t>
  </si>
  <si>
    <t>СОГЛАСОВАНО</t>
  </si>
  <si>
    <t>(наименование должности уполномоченного лица органа-учредителя)</t>
  </si>
  <si>
    <t>_________________________</t>
  </si>
  <si>
    <t>1. Расчеты (обоснования) доходов от использования собственности</t>
  </si>
  <si>
    <t>№ п/п</t>
  </si>
  <si>
    <t>Наименование объекта</t>
  </si>
  <si>
    <t>Объем планируемых поступлений, руб.</t>
  </si>
  <si>
    <t>Ставка арендной платы за единицу площади (объект), руб.</t>
  </si>
  <si>
    <t>Итого:</t>
  </si>
  <si>
    <t xml:space="preserve"> Раздел 3. Расчеты (обоснования) плановых показателей по поступлениям</t>
  </si>
  <si>
    <t xml:space="preserve">2. Расчеты (обоснования) доходов от оказания услуг (выполнения работ) </t>
  </si>
  <si>
    <t>2.3 Доходы по условным арендным платежам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</si>
  <si>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</si>
  <si>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</si>
  <si>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2.2 Доходы от компенсации затрат</t>
  </si>
  <si>
    <t>3. Расчеты (обоснования) доходов в виде штрафов, возмещения ущерба</t>
  </si>
  <si>
    <t>2.2 Доходы от оказания платных услуг (работ) потребителям соответствующих услуг (работ)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</si>
  <si>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</si>
  <si>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Раздел 4. Расчеты (обоснования) плановых показателей по выплатам текущего финансового года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</si>
  <si>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</si>
  <si>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</si>
  <si>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</si>
  <si>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</si>
  <si>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</si>
  <si>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1.1 Доходы от операционной (неоперационной) аренды</t>
  </si>
  <si>
    <t>Планируемый объем предоставления имущества в аренду (кв.м.)</t>
  </si>
  <si>
    <t>(подпись)                                    (расшифровка  подписи)</t>
  </si>
  <si>
    <t>План финансово-хозяйственной деятельности на 20 _20__ г.</t>
  </si>
  <si>
    <t>(на 20 _20__ г. и плановый период 20 _21__ и 20 _22__ годов)</t>
  </si>
  <si>
    <t>20</t>
  </si>
  <si>
    <t>21</t>
  </si>
  <si>
    <t>22</t>
  </si>
  <si>
    <t>от "__14__" __января_ 20 _20 г.</t>
  </si>
  <si>
    <t>14.01.2020</t>
  </si>
  <si>
    <t>4703032155</t>
  </si>
  <si>
    <t>470301001</t>
  </si>
  <si>
    <t>Учреждение   Муниципальное общеобразовательное учреждение "Средняя общеобразовательная школа "Токсовский центр образования"</t>
  </si>
  <si>
    <t>функции и полномочия учредителя Комитет по образованию администрации МО "Всеволожский муниципальный район" Ленинградской области</t>
  </si>
  <si>
    <t>Председатель Комитета по образованию администрации муниципального образования "Всеволожский муниципальный район" Ленинградской области</t>
  </si>
  <si>
    <t xml:space="preserve">                                       И.П.Федоренко</t>
  </si>
  <si>
    <t>41390166</t>
  </si>
  <si>
    <t>015.</t>
  </si>
  <si>
    <t>41320290</t>
  </si>
  <si>
    <t>01500000000002064</t>
  </si>
  <si>
    <t>01500000000002063</t>
  </si>
  <si>
    <t>01500000000002062</t>
  </si>
  <si>
    <t>000000000</t>
  </si>
  <si>
    <t>01500000000004000</t>
  </si>
  <si>
    <t>015012410</t>
  </si>
  <si>
    <t>015012420</t>
  </si>
  <si>
    <t>015012431</t>
  </si>
  <si>
    <t>015012432</t>
  </si>
  <si>
    <t>015012511</t>
  </si>
  <si>
    <t>015012512</t>
  </si>
  <si>
    <t>015012521</t>
  </si>
  <si>
    <t>015012522</t>
  </si>
  <si>
    <t>01500000000005000</t>
  </si>
  <si>
    <t>Субсидии на иные цели на содержание кадетских классов за счет средств местного бюджета</t>
  </si>
  <si>
    <t>Субсидии на иные цели на организацию отдыха и оздоровления детей и подростков в лагерях с дневным пребыванием детей на базе общеобразовательных учреждений и на базе оздоровительных площадок за счет средств местного бюджета</t>
  </si>
  <si>
    <t>Субсидии на иные цели на организацию работы трудовых бригад за счет средств местного бюджета</t>
  </si>
  <si>
    <t>Субсидии на иные цели на выплату стипендии Главы администрации муниципального образования "Всеволожский муниципальный район" Ленинградской области за счет средств местного бюджета</t>
  </si>
  <si>
    <t>Субсидии на иные цели на 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 за счет средств областного бюджета</t>
  </si>
  <si>
    <t>Субсидии на содержание групп продленного дня за счет средств местного бюджета</t>
  </si>
  <si>
    <t>Субсидии на иные цели на подвоз обучающихся за счет средств местного бюджета</t>
  </si>
  <si>
    <t>Субсидии на иные цели на выплату компенсации затрат на выполнение натуральных норм питания детей за счет местного бюджета</t>
  </si>
  <si>
    <t>Субсидии на иные цели на приобретение продуктов питания для льготных категорий детей, обучающихся в муниципальных образовательных учреждениях за счет местного бюджета</t>
  </si>
  <si>
    <t>015112011</t>
  </si>
  <si>
    <t>015112034</t>
  </si>
  <si>
    <t>015112035</t>
  </si>
  <si>
    <t>015112042</t>
  </si>
  <si>
    <t>015112074</t>
  </si>
  <si>
    <t>015112174</t>
  </si>
  <si>
    <t>015112175</t>
  </si>
  <si>
    <t>015112177</t>
  </si>
  <si>
    <t>015112262</t>
  </si>
  <si>
    <t>015112263</t>
  </si>
  <si>
    <t>00000000000000000</t>
  </si>
  <si>
    <t>1240</t>
  </si>
  <si>
    <t>01500000004000226</t>
  </si>
  <si>
    <t>Директор</t>
  </si>
  <si>
    <t>Главный бухгалтер</t>
  </si>
  <si>
    <t>Никандрова Н.Г.</t>
  </si>
  <si>
    <t>Евтифьева Е.В.</t>
  </si>
  <si>
    <t>211</t>
  </si>
  <si>
    <t>01500000000004291</t>
  </si>
  <si>
    <t>266</t>
  </si>
  <si>
    <t>01500000000004211</t>
  </si>
  <si>
    <t>01500000000005211</t>
  </si>
  <si>
    <t>01500000000004266</t>
  </si>
  <si>
    <t>01500000000005266</t>
  </si>
  <si>
    <t>01500000000004213</t>
  </si>
  <si>
    <t>01500000000005213</t>
  </si>
  <si>
    <t>услуги связи</t>
  </si>
  <si>
    <t>транспортные услуги</t>
  </si>
  <si>
    <t>Работы, услуги по содержанию имущества</t>
  </si>
  <si>
    <t>01500000000004221</t>
  </si>
  <si>
    <t>01500000000005221</t>
  </si>
  <si>
    <t>01500000000004222</t>
  </si>
  <si>
    <t>01500000002263223</t>
  </si>
  <si>
    <t>01500000000004223</t>
  </si>
  <si>
    <t>Прочие работы, услуги</t>
  </si>
  <si>
    <t>01500000004000225</t>
  </si>
  <si>
    <t>01500000005000225</t>
  </si>
  <si>
    <t xml:space="preserve">Коммунальные услуги </t>
  </si>
  <si>
    <t>01500000002263226</t>
  </si>
  <si>
    <t>01500000005000226</t>
  </si>
  <si>
    <t>01500000004000227</t>
  </si>
  <si>
    <t>01500000004000228</t>
  </si>
  <si>
    <t>Увеличение стоимости основных средств</t>
  </si>
  <si>
    <t>01500000002262310</t>
  </si>
  <si>
    <t>01500000002263310</t>
  </si>
  <si>
    <t>01500000004000310</t>
  </si>
  <si>
    <t>01500000005000310</t>
  </si>
  <si>
    <t>01500000004000341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</si>
  <si>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</si>
  <si>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</si>
  <si>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</si>
  <si>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</si>
  <si>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</si>
  <si>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</si>
  <si>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</si>
  <si>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01500000002163342</t>
  </si>
  <si>
    <t>01500000002164342</t>
  </si>
  <si>
    <t>01500000004000343</t>
  </si>
  <si>
    <t>01500000004000344</t>
  </si>
  <si>
    <t>01500000004000345</t>
  </si>
  <si>
    <t>01500000002164346</t>
  </si>
  <si>
    <t>01500000002262346</t>
  </si>
  <si>
    <t>01500000004000346</t>
  </si>
  <si>
    <t>01500000005000346</t>
  </si>
  <si>
    <t>01500000004000349</t>
  </si>
  <si>
    <t xml:space="preserve">Аренда помещений 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</si>
  <si>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</si>
  <si>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Благотворительный взнос</t>
  </si>
  <si>
    <t>Родительская плата</t>
  </si>
  <si>
    <t>Питание сотрудников</t>
  </si>
  <si>
    <t>Возмещение коммунальных услуг</t>
  </si>
  <si>
    <t>Субсидии на иные цели</t>
  </si>
  <si>
    <t>местный бюджет</t>
  </si>
  <si>
    <t>АУП</t>
  </si>
  <si>
    <t>Педагог доп.образования</t>
  </si>
  <si>
    <t>Прочий пед. персонал</t>
  </si>
  <si>
    <t>Специалисты</t>
  </si>
  <si>
    <t>Служащие</t>
  </si>
  <si>
    <t>Рабочие</t>
  </si>
  <si>
    <t>Кадетский класс</t>
  </si>
  <si>
    <t>Социальные и иные выплаты населению  ИЦ</t>
  </si>
  <si>
    <t>Целевые поступления</t>
  </si>
  <si>
    <t>Доходы от родительской платы</t>
  </si>
  <si>
    <t>Целевые поступления (удержание за питание сотрудников)</t>
  </si>
  <si>
    <t>в том числе целевые поступления (безвозмездные пожерствования)</t>
  </si>
  <si>
    <t>социальные пособия и компенсации персоналу в денежной форме</t>
  </si>
  <si>
    <t>в том числе:
начисления на выплаты по оплате труда</t>
  </si>
  <si>
    <t>Услуги</t>
  </si>
  <si>
    <t>111(266),340(296).</t>
  </si>
  <si>
    <t>851,852  (291)</t>
  </si>
  <si>
    <t>Абонентская плата</t>
  </si>
  <si>
    <t>Услуги связи между средствами охраны и пультов УВО ГУ МВД</t>
  </si>
  <si>
    <t>Внеутризоновые соединения</t>
  </si>
  <si>
    <t>Повременная оплата междугородних соединений</t>
  </si>
  <si>
    <t>Подключение и использование сети интернет</t>
  </si>
  <si>
    <t>Директор муниципального учреждения "Центр экономики и финансов бюджетных учреждений муниципального образования "Всеволожский муниципальный район" Ленинградской области</t>
  </si>
  <si>
    <t>______________________________М.А.Фролова_________________________________________</t>
  </si>
  <si>
    <t>Увеличение стоимости продуктов питания ИЦ</t>
  </si>
  <si>
    <t>Тепловая энергия</t>
  </si>
  <si>
    <t>ГВС</t>
  </si>
  <si>
    <t>Электроэнергия</t>
  </si>
  <si>
    <t>Стоки</t>
  </si>
  <si>
    <t>Холодное водоснабжение</t>
  </si>
  <si>
    <t>Услуги по содержанию имущества школьное отделение  МЗ</t>
  </si>
  <si>
    <t>Услуги по содержанию имущества дошкольное отделение  МЗ</t>
  </si>
  <si>
    <t>подвоз школьников  ИЦ</t>
  </si>
  <si>
    <t>транспортные услуги   МЗ</t>
  </si>
  <si>
    <t xml:space="preserve">
налог на имущество организации  МЗ</t>
  </si>
  <si>
    <t xml:space="preserve"> государственная пошлина  МЗ</t>
  </si>
  <si>
    <t>Больничные листы за счет работодателя  МЗ</t>
  </si>
  <si>
    <t>Услуги, работы для целей капитальных вложений МЗ</t>
  </si>
  <si>
    <t>Услуги по страхованию имущества  МЗ</t>
  </si>
  <si>
    <t>Прочие работы, услуги ИЦ</t>
  </si>
  <si>
    <t xml:space="preserve">Прочие работы, услуги  МЗ </t>
  </si>
  <si>
    <t>Приобретение ОС  школьное отделение МЗ</t>
  </si>
  <si>
    <t>Приобретение ОС  дошкольное отделение МЗ</t>
  </si>
  <si>
    <t>Приобретение ОС  доп.образование МЗ</t>
  </si>
  <si>
    <t>Больничные листы за счет работодателя  дошкольное отделение  МЗ</t>
  </si>
  <si>
    <t>Больничные листы за счет работодателя  школьное отделение  МЗ</t>
  </si>
  <si>
    <t xml:space="preserve">Прочие работы, услуги   дошкольное отделение МЗ </t>
  </si>
  <si>
    <t xml:space="preserve">Прочие работы, услуги   школьное отделение МЗ </t>
  </si>
  <si>
    <t>Увеличение стоимости прочих оборотных запасов (материалов)  дошкольное отделение МЗ</t>
  </si>
  <si>
    <t>Увеличение стоимости прочих оборотных запасов (материалов)  школьное отделение МЗ</t>
  </si>
  <si>
    <t>Интернет   школьное отделение МЗ</t>
  </si>
  <si>
    <t>Прочие работы, услуги   школьное отделение ПДД</t>
  </si>
  <si>
    <t>Приносящая доход деятельность</t>
  </si>
  <si>
    <t>Приобретение ОС  школьное отделение ПДД</t>
  </si>
  <si>
    <t>Увеличение стоимости продуктов питания ПДД</t>
  </si>
  <si>
    <t>Увеличение стоимости прочих оборотных запасов (материалов)  дошкольное отделение ПДД</t>
  </si>
  <si>
    <t>Увеличение стоимости прочих оборотных запасов (материалов)  школьное отделение ПДД</t>
  </si>
  <si>
    <t>областной бюджет</t>
  </si>
  <si>
    <t>111(266),340(296).112 (226)</t>
  </si>
  <si>
    <t>прочие выплаты персоналу  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</si>
</sst>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</borders>
  <cellStyleXfs count="1">
    <xf numFmtId="0" fontId="0" fillId="0" borderId="0"/>
  </cellStyleXfs>
  <cellXfs count="347">
    <xf numFmtId="0" fontId="0" fillId="0" borderId="0" xfId="0"/>
    <xf numFmtId="49" fontId="1" fillId="0" borderId="13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1" fillId="0" borderId="32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1" fillId="0" borderId="37" xfId="0" applyNumberFormat="1" applyFont="1" applyBorder="1" applyAlignment="1">
      <alignment horizontal="center"/>
    </xf>
    <xf numFmtId="0" fontId="1" fillId="0" borderId="40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49" fontId="1" fillId="0" borderId="4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Border="1"/>
    <xf numFmtId="0" fontId="6" fillId="0" borderId="41" xfId="0" applyFont="1" applyBorder="1" applyAlignment="1"/>
    <xf numFmtId="0" fontId="5" fillId="0" borderId="27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24" xfId="0" applyFont="1" applyBorder="1"/>
    <xf numFmtId="0" fontId="5" fillId="0" borderId="3" xfId="0" applyFont="1" applyBorder="1"/>
    <xf numFmtId="0" fontId="5" fillId="0" borderId="25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26" xfId="0" applyFont="1" applyBorder="1"/>
    <xf numFmtId="0" fontId="5" fillId="0" borderId="23" xfId="0" applyFont="1" applyBorder="1"/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10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10" fontId="8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left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47" xfId="0" applyNumberFormat="1" applyFont="1" applyBorder="1" applyAlignment="1">
      <alignment horizontal="left"/>
    </xf>
    <xf numFmtId="0" fontId="1" fillId="0" borderId="48" xfId="0" applyNumberFormat="1" applyFont="1" applyBorder="1" applyAlignment="1">
      <alignment horizontal="left"/>
    </xf>
    <xf numFmtId="0" fontId="9" fillId="0" borderId="58" xfId="0" applyNumberFormat="1" applyFont="1" applyBorder="1" applyAlignment="1">
      <alignment horizontal="left"/>
    </xf>
    <xf numFmtId="0" fontId="9" fillId="0" borderId="49" xfId="0" applyNumberFormat="1" applyFont="1" applyBorder="1" applyAlignment="1">
      <alignment horizontal="left" vertical="center"/>
    </xf>
    <xf numFmtId="0" fontId="9" fillId="0" borderId="50" xfId="0" applyNumberFormat="1" applyFont="1" applyBorder="1" applyAlignment="1">
      <alignment horizontal="left" vertical="center"/>
    </xf>
    <xf numFmtId="0" fontId="9" fillId="0" borderId="55" xfId="0" applyNumberFormat="1" applyFont="1" applyBorder="1" applyAlignment="1">
      <alignment horizontal="left" vertical="center"/>
    </xf>
    <xf numFmtId="0" fontId="9" fillId="0" borderId="56" xfId="0" applyNumberFormat="1" applyFont="1" applyBorder="1" applyAlignment="1">
      <alignment horizontal="left" vertical="center"/>
    </xf>
    <xf numFmtId="0" fontId="9" fillId="0" borderId="57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top" wrapText="1"/>
    </xf>
    <xf numFmtId="2" fontId="5" fillId="0" borderId="0" xfId="0" applyNumberFormat="1" applyFont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28" xfId="0" applyNumberFormat="1" applyFont="1" applyBorder="1" applyAlignment="1">
      <alignment horizontal="center"/>
    </xf>
    <xf numFmtId="49" fontId="7" fillId="0" borderId="28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9" fillId="0" borderId="38" xfId="0" applyNumberFormat="1" applyFont="1" applyBorder="1" applyAlignment="1">
      <alignment horizontal="center"/>
    </xf>
    <xf numFmtId="49" fontId="9" fillId="0" borderId="26" xfId="0" applyNumberFormat="1" applyFont="1" applyBorder="1" applyAlignment="1">
      <alignment horizontal="center"/>
    </xf>
    <xf numFmtId="49" fontId="9" fillId="0" borderId="39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top" wrapText="1"/>
    </xf>
    <xf numFmtId="0" fontId="9" fillId="0" borderId="8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9" fillId="0" borderId="20" xfId="0" applyNumberFormat="1" applyFont="1" applyBorder="1" applyAlignment="1">
      <alignment horizontal="left"/>
    </xf>
    <xf numFmtId="0" fontId="7" fillId="0" borderId="20" xfId="0" applyNumberFormat="1" applyFont="1" applyBorder="1" applyAlignment="1">
      <alignment horizontal="left"/>
    </xf>
    <xf numFmtId="0" fontId="9" fillId="0" borderId="20" xfId="0" applyNumberFormat="1" applyFont="1" applyBorder="1" applyAlignment="1">
      <alignment horizontal="left" wrapText="1" indent="1"/>
    </xf>
    <xf numFmtId="0" fontId="9" fillId="0" borderId="9" xfId="0" applyNumberFormat="1" applyFont="1" applyBorder="1" applyAlignment="1">
      <alignment horizontal="left" indent="2"/>
    </xf>
    <xf numFmtId="0" fontId="9" fillId="0" borderId="10" xfId="0" applyNumberFormat="1" applyFont="1" applyBorder="1" applyAlignment="1">
      <alignment horizontal="left" indent="2"/>
    </xf>
    <xf numFmtId="0" fontId="9" fillId="0" borderId="10" xfId="0" applyNumberFormat="1" applyFont="1" applyBorder="1" applyAlignment="1">
      <alignment horizontal="left" wrapText="1" indent="1"/>
    </xf>
    <xf numFmtId="0" fontId="9" fillId="0" borderId="20" xfId="0" applyNumberFormat="1" applyFont="1" applyBorder="1" applyAlignment="1">
      <alignment horizontal="left" wrapText="1" indent="3"/>
    </xf>
    <xf numFmtId="0" fontId="9" fillId="0" borderId="20" xfId="0" applyNumberFormat="1" applyFont="1" applyBorder="1" applyAlignment="1">
      <alignment horizontal="left" indent="3"/>
    </xf>
    <xf numFmtId="0" fontId="9" fillId="0" borderId="8" xfId="0" applyNumberFormat="1" applyFont="1" applyBorder="1" applyAlignment="1">
      <alignment horizontal="left" indent="2"/>
    </xf>
    <xf numFmtId="0" fontId="9" fillId="0" borderId="8" xfId="0" applyNumberFormat="1" applyFont="1" applyBorder="1" applyAlignment="1">
      <alignment horizontal="left" indent="3"/>
    </xf>
    <xf numFmtId="0" fontId="9" fillId="0" borderId="10" xfId="0" applyNumberFormat="1" applyFont="1" applyBorder="1" applyAlignment="1">
      <alignment horizontal="left" indent="3"/>
    </xf>
    <xf numFmtId="0" fontId="9" fillId="0" borderId="9" xfId="0" applyNumberFormat="1" applyFont="1" applyBorder="1" applyAlignment="1">
      <alignment horizontal="left" indent="3"/>
    </xf>
    <xf numFmtId="0" fontId="9" fillId="0" borderId="20" xfId="0" applyNumberFormat="1" applyFont="1" applyBorder="1" applyAlignment="1">
      <alignment horizontal="left" wrapText="1" indent="2"/>
    </xf>
    <xf numFmtId="0" fontId="9" fillId="0" borderId="9" xfId="0" applyNumberFormat="1" applyFont="1" applyBorder="1" applyAlignment="1">
      <alignment horizontal="left" wrapText="1" indent="4"/>
    </xf>
    <xf numFmtId="0" fontId="9" fillId="0" borderId="20" xfId="0" applyNumberFormat="1" applyFont="1" applyBorder="1" applyAlignment="1">
      <alignment horizontal="left" wrapText="1" indent="4"/>
    </xf>
    <xf numFmtId="0" fontId="9" fillId="0" borderId="9" xfId="0" applyNumberFormat="1" applyFont="1" applyBorder="1" applyAlignment="1">
      <alignment horizontal="left" indent="4"/>
    </xf>
    <xf numFmtId="0" fontId="9" fillId="0" borderId="1" xfId="0" applyNumberFormat="1" applyFont="1" applyBorder="1" applyAlignment="1">
      <alignment horizontal="left" indent="4"/>
    </xf>
    <xf numFmtId="0" fontId="9" fillId="0" borderId="0" xfId="0" applyNumberFormat="1" applyFont="1" applyBorder="1" applyAlignment="1">
      <alignment horizontal="left"/>
    </xf>
    <xf numFmtId="49" fontId="9" fillId="0" borderId="23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/>
    </xf>
    <xf numFmtId="0" fontId="9" fillId="0" borderId="32" xfId="0" applyNumberFormat="1" applyFont="1" applyBorder="1" applyAlignment="1">
      <alignment horizontal="center"/>
    </xf>
    <xf numFmtId="0" fontId="9" fillId="0" borderId="34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left" wrapText="1"/>
    </xf>
    <xf numFmtId="0" fontId="9" fillId="0" borderId="8" xfId="0" applyNumberFormat="1" applyFont="1" applyBorder="1" applyAlignment="1">
      <alignment horizontal="left" wrapText="1" indent="4"/>
    </xf>
    <xf numFmtId="0" fontId="9" fillId="0" borderId="10" xfId="0" applyNumberFormat="1" applyFont="1" applyBorder="1" applyAlignment="1">
      <alignment horizontal="left" wrapText="1" indent="4"/>
    </xf>
    <xf numFmtId="2" fontId="9" fillId="0" borderId="0" xfId="0" applyNumberFormat="1" applyFont="1" applyBorder="1" applyAlignment="1">
      <alignment horizontal="left" vertical="center"/>
    </xf>
    <xf numFmtId="2" fontId="1" fillId="0" borderId="32" xfId="0" applyNumberFormat="1" applyFont="1" applyBorder="1" applyAlignment="1">
      <alignment horizontal="center"/>
    </xf>
    <xf numFmtId="2" fontId="5" fillId="0" borderId="0" xfId="0" applyNumberFormat="1" applyFont="1"/>
    <xf numFmtId="2" fontId="5" fillId="2" borderId="0" xfId="0" applyNumberFormat="1" applyFont="1" applyFill="1"/>
    <xf numFmtId="0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0" xfId="0" applyNumberFormat="1" applyFont="1" applyFill="1" applyBorder="1" applyAlignment="1" applyProtection="1">
      <alignment horizontal="center" vertical="top" wrapText="1"/>
    </xf>
    <xf numFmtId="2" fontId="9" fillId="0" borderId="2" xfId="0" applyNumberFormat="1" applyFont="1" applyFill="1" applyBorder="1" applyAlignment="1" applyProtection="1">
      <alignment horizontal="center" vertical="top" wrapText="1"/>
    </xf>
    <xf numFmtId="2" fontId="9" fillId="0" borderId="7" xfId="0" applyNumberFormat="1" applyFont="1" applyFill="1" applyBorder="1" applyAlignment="1" applyProtection="1">
      <alignment horizontal="center" vertical="top" wrapText="1"/>
    </xf>
    <xf numFmtId="2" fontId="9" fillId="0" borderId="20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9" fillId="0" borderId="20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2" fontId="9" fillId="0" borderId="20" xfId="0" applyNumberFormat="1" applyFont="1" applyBorder="1" applyAlignment="1" applyProtection="1">
      <alignment horizontal="center" vertical="top" wrapText="1"/>
    </xf>
    <xf numFmtId="2" fontId="9" fillId="0" borderId="2" xfId="0" applyNumberFormat="1" applyFont="1" applyBorder="1" applyAlignment="1" applyProtection="1">
      <alignment horizontal="center" vertical="top" wrapText="1"/>
    </xf>
    <xf numFmtId="2" fontId="9" fillId="0" borderId="7" xfId="0" applyNumberFormat="1" applyFont="1" applyBorder="1" applyAlignment="1" applyProtection="1">
      <alignment horizontal="center" vertical="top" wrapText="1"/>
    </xf>
    <xf numFmtId="2" fontId="5" fillId="0" borderId="8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23" xfId="0" applyNumberFormat="1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0" borderId="27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" fillId="0" borderId="37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9" fillId="0" borderId="8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26" xfId="0" applyNumberFormat="1" applyFont="1" applyBorder="1" applyAlignment="1">
      <alignment horizontal="center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4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5" fillId="0" borderId="41" xfId="0" applyFont="1" applyBorder="1" applyAlignment="1">
      <alignment horizontal="center"/>
    </xf>
    <xf numFmtId="0" fontId="9" fillId="0" borderId="33" xfId="0" applyNumberFormat="1" applyFont="1" applyBorder="1" applyAlignment="1">
      <alignment horizontal="center" wrapText="1"/>
    </xf>
    <xf numFmtId="0" fontId="9" fillId="0" borderId="37" xfId="0" applyNumberFormat="1" applyFont="1" applyBorder="1" applyAlignment="1">
      <alignment horizontal="center" wrapText="1"/>
    </xf>
    <xf numFmtId="0" fontId="9" fillId="0" borderId="34" xfId="0" applyNumberFormat="1" applyFont="1" applyBorder="1" applyAlignment="1">
      <alignment horizontal="center" wrapText="1"/>
    </xf>
    <xf numFmtId="49" fontId="9" fillId="0" borderId="35" xfId="0" applyNumberFormat="1" applyFont="1" applyBorder="1" applyAlignment="1">
      <alignment horizontal="center"/>
    </xf>
    <xf numFmtId="49" fontId="9" fillId="0" borderId="36" xfId="0" applyNumberFormat="1" applyFont="1" applyBorder="1" applyAlignment="1">
      <alignment horizontal="center"/>
    </xf>
    <xf numFmtId="0" fontId="9" fillId="0" borderId="24" xfId="0" applyNumberFormat="1" applyFont="1" applyBorder="1" applyAlignment="1">
      <alignment horizontal="center"/>
    </xf>
    <xf numFmtId="0" fontId="9" fillId="0" borderId="25" xfId="0" applyNumberFormat="1" applyFont="1" applyBorder="1" applyAlignment="1">
      <alignment horizontal="center"/>
    </xf>
    <xf numFmtId="0" fontId="9" fillId="0" borderId="26" xfId="0" applyNumberFormat="1" applyFont="1" applyBorder="1" applyAlignment="1">
      <alignment horizontal="center"/>
    </xf>
    <xf numFmtId="0" fontId="9" fillId="0" borderId="24" xfId="0" applyNumberFormat="1" applyFont="1" applyBorder="1" applyAlignment="1">
      <alignment horizontal="center" wrapText="1"/>
    </xf>
    <xf numFmtId="0" fontId="9" fillId="0" borderId="25" xfId="0" applyNumberFormat="1" applyFont="1" applyBorder="1" applyAlignment="1">
      <alignment horizont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9" fillId="0" borderId="21" xfId="0" applyNumberFormat="1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0" fontId="9" fillId="0" borderId="33" xfId="0" applyNumberFormat="1" applyFont="1" applyBorder="1" applyAlignment="1">
      <alignment horizontal="center"/>
    </xf>
    <xf numFmtId="0" fontId="9" fillId="0" borderId="46" xfId="0" applyNumberFormat="1" applyFont="1" applyBorder="1" applyAlignment="1">
      <alignment horizontal="center"/>
    </xf>
    <xf numFmtId="0" fontId="9" fillId="0" borderId="34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1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2" fontId="9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right" vertical="center"/>
    </xf>
    <xf numFmtId="0" fontId="9" fillId="0" borderId="20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20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right" vertical="center"/>
    </xf>
    <xf numFmtId="0" fontId="8" fillId="0" borderId="20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" fillId="0" borderId="5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4" xfId="0" applyNumberFormat="1" applyFont="1" applyBorder="1" applyAlignment="1">
      <alignment horizontal="center" vertical="top"/>
    </xf>
    <xf numFmtId="0" fontId="9" fillId="0" borderId="49" xfId="0" applyNumberFormat="1" applyFont="1" applyBorder="1" applyAlignment="1">
      <alignment horizontal="center" vertical="center"/>
    </xf>
    <xf numFmtId="0" fontId="9" fillId="0" borderId="50" xfId="0" applyNumberFormat="1" applyFont="1" applyBorder="1" applyAlignment="1">
      <alignment horizontal="center" vertical="center"/>
    </xf>
    <xf numFmtId="0" fontId="1" fillId="0" borderId="49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50" xfId="0" applyNumberFormat="1" applyFont="1" applyBorder="1" applyAlignment="1">
      <alignment horizontal="center" vertical="top"/>
    </xf>
    <xf numFmtId="2" fontId="9" fillId="0" borderId="9" xfId="0" applyNumberFormat="1" applyFont="1" applyBorder="1" applyAlignment="1">
      <alignment horizontal="center" vertical="center"/>
    </xf>
    <xf numFmtId="0" fontId="9" fillId="0" borderId="51" xfId="0" applyNumberFormat="1" applyFont="1" applyBorder="1" applyAlignment="1">
      <alignment horizontal="center" vertical="center" wrapText="1"/>
    </xf>
    <xf numFmtId="0" fontId="9" fillId="0" borderId="5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right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1"/>
  <sheetViews>
    <sheetView tabSelected="1" workbookViewId="0">
      <selection activeCell="N33" sqref="N33:P34"/>
    </sheetView>
  </sheetViews>
  <sheetFormatPr defaultRowHeight="15" x14ac:dyDescent="0.25"/>
  <cols>
    <col min="1" max="1" width="65" style="22" customWidth="1"/>
    <col min="2" max="2" width="9.140625" style="22"/>
    <col min="3" max="3" width="9.28515625" style="22" customWidth="1"/>
    <col min="4" max="4" width="13.7109375" style="22" customWidth="1"/>
    <col min="5" max="5" width="17.85546875" style="22" customWidth="1"/>
    <col min="6" max="6" width="11.7109375" style="22" customWidth="1"/>
    <col min="7" max="7" width="14.42578125" style="22" customWidth="1"/>
    <col min="8" max="8" width="9.140625" style="22"/>
    <col min="9" max="9" width="3" style="22" customWidth="1"/>
    <col min="10" max="10" width="7" style="22" customWidth="1"/>
    <col min="11" max="11" width="9.140625" style="22"/>
    <col min="12" max="12" width="3.28515625" style="22" customWidth="1"/>
    <col min="13" max="13" width="6.140625" style="22" customWidth="1"/>
    <col min="14" max="14" width="6.85546875" style="22" customWidth="1"/>
    <col min="15" max="15" width="3.85546875" style="22" customWidth="1"/>
    <col min="16" max="16" width="4.28515625" style="22" customWidth="1"/>
    <col min="17" max="18" width="12.5703125" style="22" customWidth="1"/>
    <col min="19" max="19" width="14.42578125" style="22" customWidth="1"/>
    <col min="20" max="16384" width="9.140625" style="22"/>
  </cols>
  <sheetData>
    <row r="1" spans="1:17" x14ac:dyDescent="0.25">
      <c r="K1" s="235" t="s">
        <v>186</v>
      </c>
      <c r="L1" s="235"/>
      <c r="M1" s="235"/>
      <c r="N1" s="235"/>
      <c r="O1" s="235"/>
      <c r="P1" s="235"/>
      <c r="Q1" s="235"/>
    </row>
    <row r="2" spans="1:17" ht="77.25" customHeight="1" x14ac:dyDescent="0.25">
      <c r="K2" s="236" t="s">
        <v>388</v>
      </c>
      <c r="L2" s="236"/>
      <c r="M2" s="236"/>
      <c r="N2" s="236"/>
      <c r="O2" s="236"/>
      <c r="P2" s="236"/>
      <c r="Q2" s="236"/>
    </row>
    <row r="3" spans="1:17" x14ac:dyDescent="0.25">
      <c r="K3" s="237" t="s">
        <v>185</v>
      </c>
      <c r="L3" s="237"/>
      <c r="M3" s="237"/>
      <c r="N3" s="237"/>
      <c r="O3" s="237"/>
      <c r="P3" s="237"/>
      <c r="Q3" s="237"/>
    </row>
    <row r="4" spans="1:17" x14ac:dyDescent="0.25">
      <c r="K4" s="235" t="s">
        <v>389</v>
      </c>
      <c r="L4" s="235"/>
      <c r="M4" s="235"/>
      <c r="N4" s="235"/>
      <c r="O4" s="235"/>
      <c r="P4" s="235"/>
      <c r="Q4" s="235"/>
    </row>
    <row r="5" spans="1:17" x14ac:dyDescent="0.25">
      <c r="K5" s="237" t="s">
        <v>376</v>
      </c>
      <c r="L5" s="237"/>
      <c r="M5" s="237"/>
      <c r="N5" s="237"/>
      <c r="O5" s="237"/>
      <c r="P5" s="237"/>
      <c r="Q5" s="237"/>
    </row>
    <row r="6" spans="1:17" x14ac:dyDescent="0.25">
      <c r="K6" s="235" t="s">
        <v>187</v>
      </c>
      <c r="L6" s="235"/>
      <c r="M6" s="235"/>
      <c r="N6" s="235"/>
      <c r="O6" s="235"/>
      <c r="P6" s="235"/>
      <c r="Q6" s="235"/>
    </row>
    <row r="8" spans="1:17" x14ac:dyDescent="0.25">
      <c r="A8" s="228" t="s">
        <v>377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3"/>
      <c r="N8" s="23"/>
      <c r="O8" s="23"/>
      <c r="P8" s="24"/>
      <c r="Q8" s="25"/>
    </row>
    <row r="9" spans="1:17" x14ac:dyDescent="0.25">
      <c r="A9" s="228" t="s">
        <v>378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3"/>
      <c r="N9" s="23"/>
      <c r="O9" s="23"/>
      <c r="P9" s="26"/>
      <c r="Q9" s="229" t="s">
        <v>176</v>
      </c>
    </row>
    <row r="10" spans="1:17" ht="15.75" thickBot="1" x14ac:dyDescent="0.3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8"/>
      <c r="Q10" s="230"/>
    </row>
    <row r="11" spans="1:17" x14ac:dyDescent="0.25">
      <c r="A11" s="235" t="s">
        <v>382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1" t="s">
        <v>183</v>
      </c>
      <c r="N11" s="231"/>
      <c r="O11" s="231"/>
      <c r="P11" s="232"/>
      <c r="Q11" s="10" t="s">
        <v>383</v>
      </c>
    </row>
    <row r="12" spans="1:17" x14ac:dyDescent="0.25">
      <c r="A12" s="22" t="s">
        <v>175</v>
      </c>
      <c r="M12" s="231" t="s">
        <v>181</v>
      </c>
      <c r="N12" s="231"/>
      <c r="O12" s="231"/>
      <c r="P12" s="233"/>
      <c r="Q12" s="11" t="s">
        <v>390</v>
      </c>
    </row>
    <row r="13" spans="1:17" x14ac:dyDescent="0.25">
      <c r="A13" s="234" t="s">
        <v>387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1" t="s">
        <v>182</v>
      </c>
      <c r="N13" s="231"/>
      <c r="O13" s="231"/>
      <c r="P13" s="233"/>
      <c r="Q13" s="11" t="s">
        <v>391</v>
      </c>
    </row>
    <row r="14" spans="1:17" x14ac:dyDescent="0.25">
      <c r="M14" s="231" t="s">
        <v>181</v>
      </c>
      <c r="N14" s="231"/>
      <c r="O14" s="231"/>
      <c r="P14" s="233"/>
      <c r="Q14" s="11" t="s">
        <v>392</v>
      </c>
    </row>
    <row r="15" spans="1:17" x14ac:dyDescent="0.25">
      <c r="M15" s="231" t="s">
        <v>180</v>
      </c>
      <c r="N15" s="231"/>
      <c r="O15" s="231"/>
      <c r="P15" s="233"/>
      <c r="Q15" s="11" t="s">
        <v>384</v>
      </c>
    </row>
    <row r="16" spans="1:17" x14ac:dyDescent="0.25">
      <c r="A16" s="234" t="s">
        <v>386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1" t="s">
        <v>179</v>
      </c>
      <c r="N16" s="231"/>
      <c r="O16" s="231"/>
      <c r="P16" s="233"/>
      <c r="Q16" s="11" t="s">
        <v>385</v>
      </c>
    </row>
    <row r="17" spans="1:17" ht="15.75" thickBot="1" x14ac:dyDescent="0.3">
      <c r="A17" s="22" t="s">
        <v>174</v>
      </c>
      <c r="M17" s="231" t="s">
        <v>178</v>
      </c>
      <c r="N17" s="231"/>
      <c r="O17" s="231"/>
      <c r="P17" s="233"/>
      <c r="Q17" s="12" t="s">
        <v>177</v>
      </c>
    </row>
    <row r="19" spans="1:17" x14ac:dyDescent="0.25">
      <c r="A19" s="228" t="s">
        <v>184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</row>
    <row r="21" spans="1:17" ht="15" customHeight="1" x14ac:dyDescent="0.25">
      <c r="A21" s="210" t="s">
        <v>56</v>
      </c>
      <c r="B21" s="213" t="s">
        <v>58</v>
      </c>
      <c r="C21" s="222" t="s">
        <v>159</v>
      </c>
      <c r="D21" s="222" t="s">
        <v>160</v>
      </c>
      <c r="E21" s="225" t="s">
        <v>161</v>
      </c>
      <c r="F21" s="222" t="s">
        <v>157</v>
      </c>
      <c r="G21" s="194" t="s">
        <v>162</v>
      </c>
      <c r="H21" s="197" t="s">
        <v>163</v>
      </c>
      <c r="I21" s="198"/>
      <c r="J21" s="198"/>
      <c r="K21" s="198"/>
      <c r="L21" s="198"/>
      <c r="M21" s="198"/>
      <c r="N21" s="198"/>
      <c r="O21" s="198"/>
      <c r="P21" s="198"/>
      <c r="Q21" s="199"/>
    </row>
    <row r="22" spans="1:17" ht="29.25" customHeight="1" x14ac:dyDescent="0.25">
      <c r="A22" s="211"/>
      <c r="B22" s="214"/>
      <c r="C22" s="223"/>
      <c r="D22" s="223"/>
      <c r="E22" s="226"/>
      <c r="F22" s="223"/>
      <c r="G22" s="195"/>
      <c r="H22" s="118" t="s">
        <v>164</v>
      </c>
      <c r="I22" s="119" t="s">
        <v>379</v>
      </c>
      <c r="J22" s="120" t="s">
        <v>165</v>
      </c>
      <c r="K22" s="118" t="s">
        <v>164</v>
      </c>
      <c r="L22" s="119" t="s">
        <v>380</v>
      </c>
      <c r="M22" s="120" t="s">
        <v>165</v>
      </c>
      <c r="N22" s="118" t="s">
        <v>164</v>
      </c>
      <c r="O22" s="119" t="s">
        <v>381</v>
      </c>
      <c r="P22" s="120" t="s">
        <v>165</v>
      </c>
      <c r="Q22" s="202" t="s">
        <v>166</v>
      </c>
    </row>
    <row r="23" spans="1:17" ht="45" customHeight="1" x14ac:dyDescent="0.25">
      <c r="A23" s="212"/>
      <c r="B23" s="215"/>
      <c r="C23" s="224"/>
      <c r="D23" s="224"/>
      <c r="E23" s="227"/>
      <c r="F23" s="224"/>
      <c r="G23" s="196"/>
      <c r="H23" s="208" t="s">
        <v>167</v>
      </c>
      <c r="I23" s="209"/>
      <c r="J23" s="209"/>
      <c r="K23" s="208" t="s">
        <v>168</v>
      </c>
      <c r="L23" s="209"/>
      <c r="M23" s="209"/>
      <c r="N23" s="208" t="s">
        <v>169</v>
      </c>
      <c r="O23" s="209"/>
      <c r="P23" s="209"/>
      <c r="Q23" s="203"/>
    </row>
    <row r="24" spans="1:17" s="16" customFormat="1" ht="15.75" thickBot="1" x14ac:dyDescent="0.3">
      <c r="A24" s="100" t="s">
        <v>57</v>
      </c>
      <c r="B24" s="100" t="s">
        <v>59</v>
      </c>
      <c r="C24" s="101" t="s">
        <v>119</v>
      </c>
      <c r="D24" s="116">
        <v>4</v>
      </c>
      <c r="E24" s="15">
        <v>5</v>
      </c>
      <c r="F24" s="101" t="s">
        <v>171</v>
      </c>
      <c r="G24" s="121">
        <v>7</v>
      </c>
      <c r="H24" s="200" t="s">
        <v>173</v>
      </c>
      <c r="I24" s="201"/>
      <c r="J24" s="201"/>
      <c r="K24" s="200" t="s">
        <v>188</v>
      </c>
      <c r="L24" s="201"/>
      <c r="M24" s="201"/>
      <c r="N24" s="200" t="s">
        <v>189</v>
      </c>
      <c r="O24" s="201"/>
      <c r="P24" s="201"/>
      <c r="Q24" s="14" t="s">
        <v>190</v>
      </c>
    </row>
    <row r="25" spans="1:17" ht="15.75" thickBot="1" x14ac:dyDescent="0.3">
      <c r="A25" s="129" t="s">
        <v>503</v>
      </c>
      <c r="B25" s="102" t="s">
        <v>60</v>
      </c>
      <c r="C25" s="103" t="s">
        <v>120</v>
      </c>
      <c r="D25" s="117"/>
      <c r="E25" s="84"/>
      <c r="F25" s="103" t="s">
        <v>120</v>
      </c>
      <c r="G25" s="93" t="s">
        <v>120</v>
      </c>
      <c r="H25" s="188">
        <f>SUM(H26:J29)</f>
        <v>197431.93</v>
      </c>
      <c r="I25" s="188"/>
      <c r="J25" s="188"/>
      <c r="K25" s="188"/>
      <c r="L25" s="188"/>
      <c r="M25" s="188"/>
      <c r="N25" s="188"/>
      <c r="O25" s="188"/>
      <c r="P25" s="188"/>
      <c r="Q25" s="5"/>
    </row>
    <row r="26" spans="1:17" ht="15.75" thickBot="1" x14ac:dyDescent="0.3">
      <c r="A26" s="129" t="s">
        <v>503</v>
      </c>
      <c r="B26" s="102" t="s">
        <v>60</v>
      </c>
      <c r="C26" s="103" t="s">
        <v>121</v>
      </c>
      <c r="D26" s="117" t="s">
        <v>396</v>
      </c>
      <c r="E26" s="84" t="s">
        <v>395</v>
      </c>
      <c r="F26" s="103" t="s">
        <v>120</v>
      </c>
      <c r="G26" s="93">
        <v>121</v>
      </c>
      <c r="H26" s="188">
        <v>46271.66</v>
      </c>
      <c r="I26" s="188"/>
      <c r="J26" s="188"/>
      <c r="K26" s="188"/>
      <c r="L26" s="188"/>
      <c r="M26" s="188"/>
      <c r="N26" s="188"/>
      <c r="O26" s="188"/>
      <c r="P26" s="188"/>
      <c r="Q26" s="5"/>
    </row>
    <row r="27" spans="1:17" ht="15.75" thickBot="1" x14ac:dyDescent="0.3">
      <c r="A27" s="129" t="s">
        <v>485</v>
      </c>
      <c r="B27" s="102" t="s">
        <v>60</v>
      </c>
      <c r="C27" s="104" t="s">
        <v>122</v>
      </c>
      <c r="D27" s="117" t="s">
        <v>396</v>
      </c>
      <c r="E27" s="84" t="s">
        <v>394</v>
      </c>
      <c r="F27" s="104" t="s">
        <v>120</v>
      </c>
      <c r="G27" s="122">
        <v>134</v>
      </c>
      <c r="H27" s="159">
        <v>47530.89</v>
      </c>
      <c r="I27" s="159"/>
      <c r="J27" s="159"/>
      <c r="K27" s="159"/>
      <c r="L27" s="159"/>
      <c r="M27" s="159"/>
      <c r="N27" s="159"/>
      <c r="O27" s="159"/>
      <c r="P27" s="159"/>
      <c r="Q27" s="6"/>
    </row>
    <row r="28" spans="1:17" ht="15.75" thickBot="1" x14ac:dyDescent="0.3">
      <c r="A28" s="129" t="s">
        <v>497</v>
      </c>
      <c r="B28" s="102" t="s">
        <v>60</v>
      </c>
      <c r="C28" s="104" t="s">
        <v>122</v>
      </c>
      <c r="D28" s="117" t="s">
        <v>396</v>
      </c>
      <c r="E28" s="84" t="s">
        <v>394</v>
      </c>
      <c r="F28" s="104" t="s">
        <v>120</v>
      </c>
      <c r="G28" s="122">
        <v>135</v>
      </c>
      <c r="H28" s="159">
        <v>12277.25</v>
      </c>
      <c r="I28" s="159"/>
      <c r="J28" s="159"/>
      <c r="K28" s="159"/>
      <c r="L28" s="159"/>
      <c r="M28" s="159"/>
      <c r="N28" s="159"/>
      <c r="O28" s="159"/>
      <c r="P28" s="159"/>
      <c r="Q28" s="6"/>
    </row>
    <row r="29" spans="1:17" x14ac:dyDescent="0.25">
      <c r="A29" s="129" t="s">
        <v>484</v>
      </c>
      <c r="B29" s="102" t="s">
        <v>60</v>
      </c>
      <c r="C29" s="104" t="s">
        <v>122</v>
      </c>
      <c r="D29" s="117" t="s">
        <v>396</v>
      </c>
      <c r="E29" s="84" t="s">
        <v>393</v>
      </c>
      <c r="F29" s="104" t="s">
        <v>120</v>
      </c>
      <c r="G29" s="122">
        <v>131</v>
      </c>
      <c r="H29" s="159">
        <v>91352.13</v>
      </c>
      <c r="I29" s="159"/>
      <c r="J29" s="159"/>
      <c r="K29" s="159"/>
      <c r="L29" s="159"/>
      <c r="M29" s="159"/>
      <c r="N29" s="159"/>
      <c r="O29" s="159"/>
      <c r="P29" s="159"/>
      <c r="Q29" s="6"/>
    </row>
    <row r="30" spans="1:17" x14ac:dyDescent="0.25">
      <c r="A30" s="129" t="s">
        <v>49</v>
      </c>
      <c r="B30" s="105" t="s">
        <v>61</v>
      </c>
      <c r="C30" s="104" t="s">
        <v>120</v>
      </c>
      <c r="D30" s="117" t="s">
        <v>396</v>
      </c>
      <c r="E30" s="84" t="s">
        <v>393</v>
      </c>
      <c r="F30" s="104" t="s">
        <v>120</v>
      </c>
      <c r="G30" s="122"/>
      <c r="H30" s="160">
        <f>H25+H31-H75</f>
        <v>0</v>
      </c>
      <c r="I30" s="159"/>
      <c r="J30" s="159"/>
      <c r="K30" s="160">
        <f t="shared" ref="K30" si="0">K25+K31-K75</f>
        <v>0</v>
      </c>
      <c r="L30" s="159"/>
      <c r="M30" s="159"/>
      <c r="N30" s="160">
        <f t="shared" ref="N30" si="1">N25+N31-N75</f>
        <v>0</v>
      </c>
      <c r="O30" s="159"/>
      <c r="P30" s="159"/>
      <c r="Q30" s="6"/>
    </row>
    <row r="31" spans="1:17" x14ac:dyDescent="0.25">
      <c r="A31" s="130" t="s">
        <v>0</v>
      </c>
      <c r="B31" s="106" t="s">
        <v>62</v>
      </c>
      <c r="C31" s="104"/>
      <c r="D31" s="28"/>
      <c r="E31" s="29"/>
      <c r="F31" s="123"/>
      <c r="G31" s="122"/>
      <c r="H31" s="160">
        <f>H32+H35+H51+H54</f>
        <v>149416295.28999999</v>
      </c>
      <c r="I31" s="159"/>
      <c r="J31" s="159"/>
      <c r="K31" s="160">
        <f t="shared" ref="K31" si="2">K32+K35+K44+K48+K51+K54+K68+K72</f>
        <v>147959460.73999998</v>
      </c>
      <c r="L31" s="159"/>
      <c r="M31" s="159"/>
      <c r="N31" s="160">
        <f t="shared" ref="N31" si="3">N32+N35+N44+N48+N51+N54+N68+N72</f>
        <v>147959460.73999998</v>
      </c>
      <c r="O31" s="159"/>
      <c r="P31" s="159"/>
      <c r="Q31" s="6"/>
    </row>
    <row r="32" spans="1:17" ht="15" customHeight="1" x14ac:dyDescent="0.25">
      <c r="A32" s="131" t="s">
        <v>1</v>
      </c>
      <c r="B32" s="105" t="s">
        <v>63</v>
      </c>
      <c r="C32" s="104"/>
      <c r="D32" s="28"/>
      <c r="E32" s="29"/>
      <c r="F32" s="104" t="s">
        <v>121</v>
      </c>
      <c r="G32" s="122"/>
      <c r="H32" s="160">
        <f>H33</f>
        <v>400000</v>
      </c>
      <c r="I32" s="160"/>
      <c r="J32" s="160"/>
      <c r="K32" s="160">
        <f t="shared" ref="K32" si="4">K33</f>
        <v>400000</v>
      </c>
      <c r="L32" s="160"/>
      <c r="M32" s="160"/>
      <c r="N32" s="160">
        <v>400000</v>
      </c>
      <c r="O32" s="160"/>
      <c r="P32" s="160"/>
      <c r="Q32" s="6"/>
    </row>
    <row r="33" spans="1:17" x14ac:dyDescent="0.25">
      <c r="A33" s="132" t="s">
        <v>2</v>
      </c>
      <c r="B33" s="219" t="s">
        <v>64</v>
      </c>
      <c r="C33" s="217" t="s">
        <v>121</v>
      </c>
      <c r="D33" s="30"/>
      <c r="E33" s="31"/>
      <c r="F33" s="217" t="s">
        <v>121</v>
      </c>
      <c r="G33" s="98"/>
      <c r="H33" s="181">
        <v>400000</v>
      </c>
      <c r="I33" s="182"/>
      <c r="J33" s="182"/>
      <c r="K33" s="181">
        <v>400000</v>
      </c>
      <c r="L33" s="182"/>
      <c r="M33" s="182"/>
      <c r="N33" s="181">
        <v>40000</v>
      </c>
      <c r="O33" s="182"/>
      <c r="P33" s="182"/>
      <c r="Q33" s="192"/>
    </row>
    <row r="34" spans="1:17" x14ac:dyDescent="0.25">
      <c r="A34" s="133"/>
      <c r="B34" s="220"/>
      <c r="C34" s="218"/>
      <c r="D34" s="117" t="s">
        <v>396</v>
      </c>
      <c r="E34" s="84" t="s">
        <v>395</v>
      </c>
      <c r="F34" s="218"/>
      <c r="G34" s="124">
        <v>121</v>
      </c>
      <c r="H34" s="183"/>
      <c r="I34" s="184"/>
      <c r="J34" s="184"/>
      <c r="K34" s="183"/>
      <c r="L34" s="184"/>
      <c r="M34" s="184"/>
      <c r="N34" s="183"/>
      <c r="O34" s="184"/>
      <c r="P34" s="184"/>
      <c r="Q34" s="193"/>
    </row>
    <row r="35" spans="1:17" ht="15" customHeight="1" x14ac:dyDescent="0.25">
      <c r="A35" s="134" t="s">
        <v>3</v>
      </c>
      <c r="B35" s="107" t="s">
        <v>65</v>
      </c>
      <c r="C35" s="108"/>
      <c r="D35" s="32"/>
      <c r="E35" s="33"/>
      <c r="F35" s="108"/>
      <c r="G35" s="124"/>
      <c r="H35" s="183">
        <f>SUM(H36:J43)+SUM(H45:J47)</f>
        <v>142373070.53999999</v>
      </c>
      <c r="I35" s="204"/>
      <c r="J35" s="204"/>
      <c r="K35" s="183">
        <f t="shared" ref="K35" si="5">SUM(K36:M43)+SUM(K45:M47)</f>
        <v>142373070.53999999</v>
      </c>
      <c r="L35" s="204"/>
      <c r="M35" s="204"/>
      <c r="N35" s="183">
        <f t="shared" ref="N35" si="6">SUM(N36:P43)+SUM(N45:P47)</f>
        <v>142373070.53999999</v>
      </c>
      <c r="O35" s="204"/>
      <c r="P35" s="204"/>
      <c r="Q35" s="7"/>
    </row>
    <row r="36" spans="1:17" ht="47.25" customHeight="1" x14ac:dyDescent="0.25">
      <c r="A36" s="135" t="s">
        <v>4</v>
      </c>
      <c r="B36" s="109" t="s">
        <v>66</v>
      </c>
      <c r="C36" s="104" t="s">
        <v>122</v>
      </c>
      <c r="D36" s="117" t="s">
        <v>398</v>
      </c>
      <c r="E36" s="84" t="s">
        <v>397</v>
      </c>
      <c r="F36" s="104" t="s">
        <v>122</v>
      </c>
      <c r="G36" s="125">
        <v>131</v>
      </c>
      <c r="H36" s="170">
        <v>19847900</v>
      </c>
      <c r="I36" s="171"/>
      <c r="J36" s="172"/>
      <c r="K36" s="170">
        <v>19847900</v>
      </c>
      <c r="L36" s="171"/>
      <c r="M36" s="172"/>
      <c r="N36" s="170">
        <v>19847900</v>
      </c>
      <c r="O36" s="171"/>
      <c r="P36" s="172"/>
      <c r="Q36" s="6"/>
    </row>
    <row r="37" spans="1:17" ht="47.25" customHeight="1" x14ac:dyDescent="0.25">
      <c r="A37" s="135" t="s">
        <v>4</v>
      </c>
      <c r="B37" s="109" t="s">
        <v>66</v>
      </c>
      <c r="C37" s="104" t="s">
        <v>122</v>
      </c>
      <c r="D37" s="117" t="s">
        <v>399</v>
      </c>
      <c r="E37" s="84" t="s">
        <v>397</v>
      </c>
      <c r="F37" s="104" t="s">
        <v>122</v>
      </c>
      <c r="G37" s="125">
        <v>131</v>
      </c>
      <c r="H37" s="170">
        <v>10468360</v>
      </c>
      <c r="I37" s="171"/>
      <c r="J37" s="172"/>
      <c r="K37" s="170">
        <v>10468360</v>
      </c>
      <c r="L37" s="171"/>
      <c r="M37" s="172"/>
      <c r="N37" s="170">
        <v>10468360</v>
      </c>
      <c r="O37" s="171"/>
      <c r="P37" s="172"/>
      <c r="Q37" s="6"/>
    </row>
    <row r="38" spans="1:17" ht="47.25" customHeight="1" x14ac:dyDescent="0.25">
      <c r="A38" s="135" t="s">
        <v>4</v>
      </c>
      <c r="B38" s="109" t="s">
        <v>66</v>
      </c>
      <c r="C38" s="104" t="s">
        <v>122</v>
      </c>
      <c r="D38" s="117" t="s">
        <v>400</v>
      </c>
      <c r="E38" s="84" t="s">
        <v>397</v>
      </c>
      <c r="F38" s="104" t="s">
        <v>122</v>
      </c>
      <c r="G38" s="125">
        <v>131</v>
      </c>
      <c r="H38" s="170">
        <v>3026224</v>
      </c>
      <c r="I38" s="171"/>
      <c r="J38" s="172"/>
      <c r="K38" s="170">
        <v>3026224</v>
      </c>
      <c r="L38" s="171"/>
      <c r="M38" s="172"/>
      <c r="N38" s="170">
        <v>3026224</v>
      </c>
      <c r="O38" s="171"/>
      <c r="P38" s="172"/>
      <c r="Q38" s="6"/>
    </row>
    <row r="39" spans="1:17" ht="47.25" customHeight="1" x14ac:dyDescent="0.25">
      <c r="A39" s="135" t="s">
        <v>4</v>
      </c>
      <c r="B39" s="109" t="s">
        <v>66</v>
      </c>
      <c r="C39" s="104" t="s">
        <v>122</v>
      </c>
      <c r="D39" s="117" t="s">
        <v>401</v>
      </c>
      <c r="E39" s="84" t="s">
        <v>397</v>
      </c>
      <c r="F39" s="104" t="s">
        <v>122</v>
      </c>
      <c r="G39" s="125">
        <v>131</v>
      </c>
      <c r="H39" s="170">
        <v>2586806</v>
      </c>
      <c r="I39" s="171"/>
      <c r="J39" s="172"/>
      <c r="K39" s="170">
        <v>2586806</v>
      </c>
      <c r="L39" s="171"/>
      <c r="M39" s="172"/>
      <c r="N39" s="170">
        <v>2586806</v>
      </c>
      <c r="O39" s="171"/>
      <c r="P39" s="172"/>
      <c r="Q39" s="6"/>
    </row>
    <row r="40" spans="1:17" ht="47.25" customHeight="1" x14ac:dyDescent="0.25">
      <c r="A40" s="135" t="s">
        <v>4</v>
      </c>
      <c r="B40" s="109" t="s">
        <v>66</v>
      </c>
      <c r="C40" s="104" t="s">
        <v>122</v>
      </c>
      <c r="D40" s="117" t="s">
        <v>402</v>
      </c>
      <c r="E40" s="84" t="s">
        <v>406</v>
      </c>
      <c r="F40" s="104" t="s">
        <v>122</v>
      </c>
      <c r="G40" s="125">
        <v>131</v>
      </c>
      <c r="H40" s="170">
        <v>31383570</v>
      </c>
      <c r="I40" s="171"/>
      <c r="J40" s="172"/>
      <c r="K40" s="170">
        <v>31383570</v>
      </c>
      <c r="L40" s="171"/>
      <c r="M40" s="172"/>
      <c r="N40" s="170">
        <v>31383570</v>
      </c>
      <c r="O40" s="171"/>
      <c r="P40" s="172"/>
      <c r="Q40" s="6"/>
    </row>
    <row r="41" spans="1:17" ht="47.25" customHeight="1" x14ac:dyDescent="0.25">
      <c r="A41" s="135" t="s">
        <v>4</v>
      </c>
      <c r="B41" s="109" t="s">
        <v>66</v>
      </c>
      <c r="C41" s="104" t="s">
        <v>122</v>
      </c>
      <c r="D41" s="117" t="s">
        <v>403</v>
      </c>
      <c r="E41" s="84" t="s">
        <v>406</v>
      </c>
      <c r="F41" s="104" t="s">
        <v>122</v>
      </c>
      <c r="G41" s="125">
        <v>131</v>
      </c>
      <c r="H41" s="170">
        <v>19035720</v>
      </c>
      <c r="I41" s="171"/>
      <c r="J41" s="172"/>
      <c r="K41" s="170">
        <v>19035720</v>
      </c>
      <c r="L41" s="171"/>
      <c r="M41" s="172"/>
      <c r="N41" s="170">
        <v>19035720</v>
      </c>
      <c r="O41" s="171"/>
      <c r="P41" s="172"/>
      <c r="Q41" s="6"/>
    </row>
    <row r="42" spans="1:17" ht="47.25" customHeight="1" x14ac:dyDescent="0.25">
      <c r="A42" s="135" t="s">
        <v>4</v>
      </c>
      <c r="B42" s="109" t="s">
        <v>66</v>
      </c>
      <c r="C42" s="104" t="s">
        <v>122</v>
      </c>
      <c r="D42" s="117" t="s">
        <v>404</v>
      </c>
      <c r="E42" s="84" t="s">
        <v>406</v>
      </c>
      <c r="F42" s="104" t="s">
        <v>122</v>
      </c>
      <c r="G42" s="125">
        <v>131</v>
      </c>
      <c r="H42" s="170">
        <v>31149190</v>
      </c>
      <c r="I42" s="171"/>
      <c r="J42" s="172"/>
      <c r="K42" s="170">
        <v>31149190</v>
      </c>
      <c r="L42" s="171"/>
      <c r="M42" s="172"/>
      <c r="N42" s="170">
        <v>31149190</v>
      </c>
      <c r="O42" s="171"/>
      <c r="P42" s="172"/>
      <c r="Q42" s="6"/>
    </row>
    <row r="43" spans="1:17" ht="47.25" customHeight="1" x14ac:dyDescent="0.25">
      <c r="A43" s="135" t="s">
        <v>4</v>
      </c>
      <c r="B43" s="109" t="s">
        <v>66</v>
      </c>
      <c r="C43" s="104"/>
      <c r="D43" s="117" t="s">
        <v>405</v>
      </c>
      <c r="E43" s="84" t="s">
        <v>406</v>
      </c>
      <c r="F43" s="104" t="s">
        <v>122</v>
      </c>
      <c r="G43" s="125"/>
      <c r="H43" s="170">
        <v>12623230</v>
      </c>
      <c r="I43" s="171"/>
      <c r="J43" s="172"/>
      <c r="K43" s="170">
        <v>12623230</v>
      </c>
      <c r="L43" s="171"/>
      <c r="M43" s="172"/>
      <c r="N43" s="170">
        <v>12623230</v>
      </c>
      <c r="O43" s="171"/>
      <c r="P43" s="172"/>
      <c r="Q43" s="6"/>
    </row>
    <row r="44" spans="1:17" ht="25.5" customHeight="1" x14ac:dyDescent="0.25">
      <c r="A44" s="135" t="s">
        <v>5</v>
      </c>
      <c r="B44" s="109" t="s">
        <v>67</v>
      </c>
      <c r="C44" s="104"/>
      <c r="D44" s="28"/>
      <c r="E44" s="34"/>
      <c r="F44" s="104" t="s">
        <v>122</v>
      </c>
      <c r="G44" s="125"/>
      <c r="H44" s="167"/>
      <c r="I44" s="168"/>
      <c r="J44" s="169"/>
      <c r="K44" s="167"/>
      <c r="L44" s="168"/>
      <c r="M44" s="169"/>
      <c r="N44" s="167"/>
      <c r="O44" s="168"/>
      <c r="P44" s="169"/>
      <c r="Q44" s="6"/>
    </row>
    <row r="45" spans="1:17" ht="25.5" customHeight="1" x14ac:dyDescent="0.25">
      <c r="A45" s="135" t="s">
        <v>498</v>
      </c>
      <c r="B45" s="109" t="s">
        <v>427</v>
      </c>
      <c r="C45" s="104" t="s">
        <v>122</v>
      </c>
      <c r="D45" s="28"/>
      <c r="E45" s="84" t="s">
        <v>393</v>
      </c>
      <c r="F45" s="104" t="s">
        <v>122</v>
      </c>
      <c r="G45" s="125">
        <v>131</v>
      </c>
      <c r="H45" s="167">
        <v>10000000</v>
      </c>
      <c r="I45" s="168"/>
      <c r="J45" s="169"/>
      <c r="K45" s="167">
        <v>10000000</v>
      </c>
      <c r="L45" s="168"/>
      <c r="M45" s="169"/>
      <c r="N45" s="167">
        <v>10000000</v>
      </c>
      <c r="O45" s="168"/>
      <c r="P45" s="169"/>
      <c r="Q45" s="6"/>
    </row>
    <row r="46" spans="1:17" ht="25.5" customHeight="1" x14ac:dyDescent="0.25">
      <c r="A46" s="135" t="s">
        <v>499</v>
      </c>
      <c r="B46" s="109" t="s">
        <v>427</v>
      </c>
      <c r="C46" s="104" t="s">
        <v>122</v>
      </c>
      <c r="D46" s="28"/>
      <c r="E46" s="84" t="s">
        <v>394</v>
      </c>
      <c r="F46" s="104" t="s">
        <v>122</v>
      </c>
      <c r="G46" s="125">
        <v>134</v>
      </c>
      <c r="H46" s="167">
        <v>929220.54</v>
      </c>
      <c r="I46" s="168"/>
      <c r="J46" s="169"/>
      <c r="K46" s="167">
        <v>929220.54</v>
      </c>
      <c r="L46" s="168"/>
      <c r="M46" s="169"/>
      <c r="N46" s="167">
        <v>929220.54</v>
      </c>
      <c r="O46" s="168"/>
      <c r="P46" s="169"/>
      <c r="Q46" s="6"/>
    </row>
    <row r="47" spans="1:17" x14ac:dyDescent="0.25">
      <c r="A47" s="136" t="s">
        <v>486</v>
      </c>
      <c r="B47" s="109" t="s">
        <v>427</v>
      </c>
      <c r="C47" s="104" t="s">
        <v>122</v>
      </c>
      <c r="D47" s="28"/>
      <c r="E47" s="84" t="s">
        <v>394</v>
      </c>
      <c r="F47" s="104" t="s">
        <v>122</v>
      </c>
      <c r="G47" s="125">
        <v>135</v>
      </c>
      <c r="H47" s="167">
        <v>1322850</v>
      </c>
      <c r="I47" s="168"/>
      <c r="J47" s="168"/>
      <c r="K47" s="167">
        <v>1322850</v>
      </c>
      <c r="L47" s="168"/>
      <c r="M47" s="168"/>
      <c r="N47" s="167">
        <v>1322850</v>
      </c>
      <c r="O47" s="168"/>
      <c r="P47" s="168"/>
      <c r="Q47" s="6"/>
    </row>
    <row r="48" spans="1:17" ht="15" customHeight="1" x14ac:dyDescent="0.25">
      <c r="A48" s="134" t="s">
        <v>6</v>
      </c>
      <c r="B48" s="107" t="s">
        <v>68</v>
      </c>
      <c r="C48" s="108"/>
      <c r="D48" s="32"/>
      <c r="E48" s="33"/>
      <c r="F48" s="108" t="s">
        <v>123</v>
      </c>
      <c r="G48" s="124"/>
      <c r="H48" s="207"/>
      <c r="I48" s="204"/>
      <c r="J48" s="204"/>
      <c r="K48" s="207"/>
      <c r="L48" s="204"/>
      <c r="M48" s="204"/>
      <c r="N48" s="207"/>
      <c r="O48" s="204"/>
      <c r="P48" s="204"/>
      <c r="Q48" s="7"/>
    </row>
    <row r="49" spans="1:17" x14ac:dyDescent="0.25">
      <c r="A49" s="137" t="s">
        <v>2</v>
      </c>
      <c r="B49" s="219" t="s">
        <v>69</v>
      </c>
      <c r="C49" s="217"/>
      <c r="D49" s="30"/>
      <c r="E49" s="31"/>
      <c r="F49" s="217" t="s">
        <v>123</v>
      </c>
      <c r="G49" s="98"/>
      <c r="H49" s="205"/>
      <c r="I49" s="206"/>
      <c r="J49" s="206"/>
      <c r="K49" s="205"/>
      <c r="L49" s="206"/>
      <c r="M49" s="206"/>
      <c r="N49" s="205"/>
      <c r="O49" s="206"/>
      <c r="P49" s="206"/>
      <c r="Q49" s="192"/>
    </row>
    <row r="50" spans="1:17" x14ac:dyDescent="0.25">
      <c r="A50" s="133"/>
      <c r="B50" s="220"/>
      <c r="C50" s="218"/>
      <c r="D50" s="32"/>
      <c r="E50" s="33"/>
      <c r="F50" s="218"/>
      <c r="G50" s="124"/>
      <c r="H50" s="207"/>
      <c r="I50" s="204"/>
      <c r="J50" s="204"/>
      <c r="K50" s="207"/>
      <c r="L50" s="204"/>
      <c r="M50" s="204"/>
      <c r="N50" s="207"/>
      <c r="O50" s="204"/>
      <c r="P50" s="204"/>
      <c r="Q50" s="193"/>
    </row>
    <row r="51" spans="1:17" ht="15" customHeight="1" x14ac:dyDescent="0.25">
      <c r="A51" s="131" t="s">
        <v>7</v>
      </c>
      <c r="B51" s="109" t="s">
        <v>70</v>
      </c>
      <c r="C51" s="104"/>
      <c r="D51" s="28"/>
      <c r="E51" s="34"/>
      <c r="F51" s="104" t="s">
        <v>124</v>
      </c>
      <c r="G51" s="125"/>
      <c r="H51" s="164">
        <f>SUM(H52)</f>
        <v>10000</v>
      </c>
      <c r="I51" s="165"/>
      <c r="J51" s="165"/>
      <c r="K51" s="164">
        <f t="shared" ref="K51" si="7">SUM(K52)</f>
        <v>10000</v>
      </c>
      <c r="L51" s="165"/>
      <c r="M51" s="165"/>
      <c r="N51" s="164">
        <f t="shared" ref="N51" si="8">SUM(N52)</f>
        <v>10000</v>
      </c>
      <c r="O51" s="165"/>
      <c r="P51" s="165"/>
      <c r="Q51" s="6"/>
    </row>
    <row r="52" spans="1:17" x14ac:dyDescent="0.25">
      <c r="A52" s="138" t="s">
        <v>2</v>
      </c>
      <c r="B52" s="242"/>
      <c r="C52" s="217" t="s">
        <v>124</v>
      </c>
      <c r="D52" s="30"/>
      <c r="E52" s="31"/>
      <c r="F52" s="217" t="s">
        <v>124</v>
      </c>
      <c r="G52" s="98"/>
      <c r="H52" s="181">
        <v>10000</v>
      </c>
      <c r="I52" s="182"/>
      <c r="J52" s="182"/>
      <c r="K52" s="181">
        <v>10000</v>
      </c>
      <c r="L52" s="182"/>
      <c r="M52" s="182"/>
      <c r="N52" s="181">
        <v>10000</v>
      </c>
      <c r="O52" s="182"/>
      <c r="P52" s="182"/>
      <c r="Q52" s="192"/>
    </row>
    <row r="53" spans="1:17" x14ac:dyDescent="0.25">
      <c r="A53" s="139" t="s">
        <v>500</v>
      </c>
      <c r="B53" s="243"/>
      <c r="C53" s="218"/>
      <c r="D53" s="117" t="s">
        <v>396</v>
      </c>
      <c r="E53" s="84" t="s">
        <v>394</v>
      </c>
      <c r="F53" s="218"/>
      <c r="G53" s="124">
        <v>155</v>
      </c>
      <c r="H53" s="183"/>
      <c r="I53" s="184"/>
      <c r="J53" s="184"/>
      <c r="K53" s="183"/>
      <c r="L53" s="184"/>
      <c r="M53" s="184"/>
      <c r="N53" s="183"/>
      <c r="O53" s="184"/>
      <c r="P53" s="184"/>
      <c r="Q53" s="193"/>
    </row>
    <row r="54" spans="1:17" ht="15" customHeight="1" x14ac:dyDescent="0.25">
      <c r="A54" s="131" t="s">
        <v>8</v>
      </c>
      <c r="B54" s="105" t="s">
        <v>71</v>
      </c>
      <c r="C54" s="104"/>
      <c r="D54" s="28"/>
      <c r="E54" s="34"/>
      <c r="F54" s="104" t="s">
        <v>125</v>
      </c>
      <c r="G54" s="125"/>
      <c r="H54" s="167">
        <f>SUM(H56:J65)</f>
        <v>6633224.75</v>
      </c>
      <c r="I54" s="168"/>
      <c r="J54" s="168"/>
      <c r="K54" s="164">
        <f t="shared" ref="K54" si="9">SUM(K56:M65)</f>
        <v>5176390.2</v>
      </c>
      <c r="L54" s="165"/>
      <c r="M54" s="165"/>
      <c r="N54" s="164">
        <f t="shared" ref="N54" si="10">SUM(N56:P65)</f>
        <v>5176390.2</v>
      </c>
      <c r="O54" s="165"/>
      <c r="P54" s="165"/>
      <c r="Q54" s="6"/>
    </row>
    <row r="55" spans="1:17" x14ac:dyDescent="0.25">
      <c r="A55" s="138" t="s">
        <v>2</v>
      </c>
      <c r="B55" s="28"/>
      <c r="C55" s="28"/>
      <c r="D55" s="28"/>
      <c r="E55" s="28"/>
      <c r="F55" s="28"/>
      <c r="G55" s="110"/>
      <c r="H55" s="178"/>
      <c r="I55" s="179"/>
      <c r="J55" s="180"/>
      <c r="K55" s="173"/>
      <c r="L55" s="174"/>
      <c r="M55" s="175"/>
      <c r="N55" s="173"/>
      <c r="O55" s="174"/>
      <c r="P55" s="175"/>
      <c r="Q55" s="30"/>
    </row>
    <row r="56" spans="1:17" ht="30" x14ac:dyDescent="0.25">
      <c r="A56" s="135" t="s">
        <v>407</v>
      </c>
      <c r="B56" s="110">
        <v>1510</v>
      </c>
      <c r="C56" s="110">
        <v>150</v>
      </c>
      <c r="D56" s="117" t="s">
        <v>416</v>
      </c>
      <c r="E56" s="84" t="s">
        <v>426</v>
      </c>
      <c r="F56" s="110">
        <v>180</v>
      </c>
      <c r="G56" s="110">
        <v>152</v>
      </c>
      <c r="H56" s="173">
        <v>356240</v>
      </c>
      <c r="I56" s="174"/>
      <c r="J56" s="175"/>
      <c r="K56" s="173">
        <v>356240</v>
      </c>
      <c r="L56" s="174"/>
      <c r="M56" s="175"/>
      <c r="N56" s="173">
        <v>356240</v>
      </c>
      <c r="O56" s="174"/>
      <c r="P56" s="175"/>
      <c r="Q56" s="28"/>
    </row>
    <row r="57" spans="1:17" ht="60" x14ac:dyDescent="0.25">
      <c r="A57" s="135" t="s">
        <v>408</v>
      </c>
      <c r="B57" s="110">
        <v>1510</v>
      </c>
      <c r="C57" s="110">
        <v>150</v>
      </c>
      <c r="D57" s="117" t="s">
        <v>417</v>
      </c>
      <c r="E57" s="84" t="s">
        <v>426</v>
      </c>
      <c r="F57" s="110">
        <v>180</v>
      </c>
      <c r="G57" s="110">
        <v>152</v>
      </c>
      <c r="H57" s="173">
        <v>352800</v>
      </c>
      <c r="I57" s="174"/>
      <c r="J57" s="175"/>
      <c r="K57" s="173">
        <v>352800</v>
      </c>
      <c r="L57" s="174"/>
      <c r="M57" s="175"/>
      <c r="N57" s="173">
        <v>352800</v>
      </c>
      <c r="O57" s="174"/>
      <c r="P57" s="175"/>
      <c r="Q57" s="28"/>
    </row>
    <row r="58" spans="1:17" ht="30" x14ac:dyDescent="0.25">
      <c r="A58" s="135" t="s">
        <v>409</v>
      </c>
      <c r="B58" s="110">
        <v>1510</v>
      </c>
      <c r="C58" s="110">
        <v>150</v>
      </c>
      <c r="D58" s="117" t="s">
        <v>418</v>
      </c>
      <c r="E58" s="84" t="s">
        <v>426</v>
      </c>
      <c r="F58" s="110">
        <v>180</v>
      </c>
      <c r="G58" s="110">
        <v>152</v>
      </c>
      <c r="H58" s="173">
        <v>132300</v>
      </c>
      <c r="I58" s="174"/>
      <c r="J58" s="175"/>
      <c r="K58" s="173">
        <v>132300</v>
      </c>
      <c r="L58" s="174"/>
      <c r="M58" s="175"/>
      <c r="N58" s="173">
        <v>132300</v>
      </c>
      <c r="O58" s="174"/>
      <c r="P58" s="175"/>
      <c r="Q58" s="28"/>
    </row>
    <row r="59" spans="1:17" ht="30" x14ac:dyDescent="0.25">
      <c r="A59" s="135" t="s">
        <v>409</v>
      </c>
      <c r="B59" s="110">
        <v>1510</v>
      </c>
      <c r="C59" s="110">
        <v>150</v>
      </c>
      <c r="D59" s="117" t="s">
        <v>419</v>
      </c>
      <c r="E59" s="84" t="s">
        <v>426</v>
      </c>
      <c r="F59" s="110">
        <v>180</v>
      </c>
      <c r="G59" s="110">
        <v>152</v>
      </c>
      <c r="H59" s="173">
        <v>5000</v>
      </c>
      <c r="I59" s="174"/>
      <c r="J59" s="175"/>
      <c r="K59" s="173">
        <v>5000</v>
      </c>
      <c r="L59" s="174"/>
      <c r="M59" s="175"/>
      <c r="N59" s="173">
        <v>5000</v>
      </c>
      <c r="O59" s="174"/>
      <c r="P59" s="175"/>
      <c r="Q59" s="28"/>
    </row>
    <row r="60" spans="1:17" ht="60" x14ac:dyDescent="0.25">
      <c r="A60" s="135" t="s">
        <v>410</v>
      </c>
      <c r="B60" s="110">
        <v>1510</v>
      </c>
      <c r="C60" s="110">
        <v>150</v>
      </c>
      <c r="D60" s="117" t="s">
        <v>420</v>
      </c>
      <c r="E60" s="84" t="s">
        <v>426</v>
      </c>
      <c r="F60" s="110">
        <v>180</v>
      </c>
      <c r="G60" s="110">
        <v>152</v>
      </c>
      <c r="H60" s="178">
        <v>1456834.55</v>
      </c>
      <c r="I60" s="179"/>
      <c r="J60" s="180"/>
      <c r="K60" s="178"/>
      <c r="L60" s="179"/>
      <c r="M60" s="180"/>
      <c r="N60" s="178"/>
      <c r="O60" s="179"/>
      <c r="P60" s="180"/>
      <c r="Q60" s="28"/>
    </row>
    <row r="61" spans="1:17" ht="75" x14ac:dyDescent="0.25">
      <c r="A61" s="135" t="s">
        <v>411</v>
      </c>
      <c r="B61" s="110">
        <v>1510</v>
      </c>
      <c r="C61" s="110">
        <v>150</v>
      </c>
      <c r="D61" s="117" t="s">
        <v>421</v>
      </c>
      <c r="E61" s="84" t="s">
        <v>426</v>
      </c>
      <c r="F61" s="110">
        <v>180</v>
      </c>
      <c r="G61" s="110">
        <v>152</v>
      </c>
      <c r="H61" s="173">
        <v>43870.2</v>
      </c>
      <c r="I61" s="174"/>
      <c r="J61" s="175"/>
      <c r="K61" s="173">
        <v>43870.2</v>
      </c>
      <c r="L61" s="174"/>
      <c r="M61" s="175"/>
      <c r="N61" s="173">
        <v>43870.2</v>
      </c>
      <c r="O61" s="174"/>
      <c r="P61" s="175"/>
      <c r="Q61" s="28"/>
    </row>
    <row r="62" spans="1:17" x14ac:dyDescent="0.25">
      <c r="A62" s="136" t="s">
        <v>412</v>
      </c>
      <c r="B62" s="110">
        <v>1510</v>
      </c>
      <c r="C62" s="110">
        <v>150</v>
      </c>
      <c r="D62" s="117" t="s">
        <v>422</v>
      </c>
      <c r="E62" s="84" t="s">
        <v>426</v>
      </c>
      <c r="F62" s="110">
        <v>180</v>
      </c>
      <c r="G62" s="110">
        <v>152</v>
      </c>
      <c r="H62" s="173">
        <v>1054890</v>
      </c>
      <c r="I62" s="174"/>
      <c r="J62" s="175"/>
      <c r="K62" s="173">
        <v>1054890</v>
      </c>
      <c r="L62" s="174"/>
      <c r="M62" s="175"/>
      <c r="N62" s="173">
        <v>1054890</v>
      </c>
      <c r="O62" s="174"/>
      <c r="P62" s="175"/>
      <c r="Q62" s="28"/>
    </row>
    <row r="63" spans="1:17" x14ac:dyDescent="0.25">
      <c r="A63" s="136" t="s">
        <v>413</v>
      </c>
      <c r="B63" s="110">
        <v>1510</v>
      </c>
      <c r="C63" s="110">
        <v>150</v>
      </c>
      <c r="D63" s="117" t="s">
        <v>423</v>
      </c>
      <c r="E63" s="84" t="s">
        <v>426</v>
      </c>
      <c r="F63" s="110">
        <v>180</v>
      </c>
      <c r="G63" s="110">
        <v>152</v>
      </c>
      <c r="H63" s="173">
        <v>711990</v>
      </c>
      <c r="I63" s="174"/>
      <c r="J63" s="175"/>
      <c r="K63" s="173">
        <v>711990</v>
      </c>
      <c r="L63" s="174"/>
      <c r="M63" s="175"/>
      <c r="N63" s="173">
        <v>711990</v>
      </c>
      <c r="O63" s="174"/>
      <c r="P63" s="175"/>
      <c r="Q63" s="28"/>
    </row>
    <row r="64" spans="1:17" ht="45" x14ac:dyDescent="0.25">
      <c r="A64" s="135" t="s">
        <v>414</v>
      </c>
      <c r="B64" s="110">
        <v>1510</v>
      </c>
      <c r="C64" s="110">
        <v>150</v>
      </c>
      <c r="D64" s="117" t="s">
        <v>424</v>
      </c>
      <c r="E64" s="84" t="s">
        <v>426</v>
      </c>
      <c r="F64" s="110">
        <v>180</v>
      </c>
      <c r="G64" s="110">
        <v>152</v>
      </c>
      <c r="H64" s="173">
        <v>1779300</v>
      </c>
      <c r="I64" s="174"/>
      <c r="J64" s="175"/>
      <c r="K64" s="173">
        <v>1779300</v>
      </c>
      <c r="L64" s="174"/>
      <c r="M64" s="175"/>
      <c r="N64" s="173">
        <v>1779300</v>
      </c>
      <c r="O64" s="174"/>
      <c r="P64" s="175"/>
      <c r="Q64" s="28"/>
    </row>
    <row r="65" spans="1:18" ht="45" x14ac:dyDescent="0.25">
      <c r="A65" s="135" t="s">
        <v>415</v>
      </c>
      <c r="B65" s="110">
        <v>1510</v>
      </c>
      <c r="C65" s="110">
        <v>150</v>
      </c>
      <c r="D65" s="117" t="s">
        <v>425</v>
      </c>
      <c r="E65" s="84" t="s">
        <v>426</v>
      </c>
      <c r="F65" s="110">
        <v>180</v>
      </c>
      <c r="G65" s="110">
        <v>152</v>
      </c>
      <c r="H65" s="173">
        <v>740000</v>
      </c>
      <c r="I65" s="174"/>
      <c r="J65" s="175"/>
      <c r="K65" s="173">
        <v>740000</v>
      </c>
      <c r="L65" s="174"/>
      <c r="M65" s="175"/>
      <c r="N65" s="173">
        <v>740000</v>
      </c>
      <c r="O65" s="174"/>
      <c r="P65" s="175"/>
      <c r="Q65" s="28"/>
    </row>
    <row r="66" spans="1:18" ht="15" customHeight="1" x14ac:dyDescent="0.25">
      <c r="A66" s="135" t="s">
        <v>9</v>
      </c>
      <c r="B66" s="105" t="s">
        <v>72</v>
      </c>
      <c r="C66" s="104"/>
      <c r="D66" s="28"/>
      <c r="E66" s="28"/>
      <c r="F66" s="104" t="s">
        <v>125</v>
      </c>
      <c r="G66" s="110"/>
      <c r="H66" s="159"/>
      <c r="I66" s="159"/>
      <c r="J66" s="159"/>
      <c r="K66" s="159"/>
      <c r="L66" s="159"/>
      <c r="M66" s="159"/>
      <c r="N66" s="159"/>
      <c r="O66" s="159"/>
      <c r="P66" s="159"/>
      <c r="Q66" s="6"/>
    </row>
    <row r="67" spans="1:18" x14ac:dyDescent="0.25">
      <c r="A67" s="135"/>
      <c r="B67" s="105"/>
      <c r="C67" s="104"/>
      <c r="D67" s="28"/>
      <c r="E67" s="28"/>
      <c r="F67" s="104"/>
      <c r="G67" s="110"/>
      <c r="H67" s="159"/>
      <c r="I67" s="159"/>
      <c r="J67" s="159"/>
      <c r="K67" s="159"/>
      <c r="L67" s="159"/>
      <c r="M67" s="159"/>
      <c r="N67" s="159"/>
      <c r="O67" s="159"/>
      <c r="P67" s="159"/>
      <c r="Q67" s="6"/>
    </row>
    <row r="68" spans="1:18" ht="15" customHeight="1" x14ac:dyDescent="0.25">
      <c r="A68" s="131" t="s">
        <v>10</v>
      </c>
      <c r="B68" s="105" t="s">
        <v>73</v>
      </c>
      <c r="C68" s="104"/>
      <c r="D68" s="28"/>
      <c r="E68" s="28"/>
      <c r="F68" s="104"/>
      <c r="G68" s="110"/>
      <c r="H68" s="159"/>
      <c r="I68" s="159"/>
      <c r="J68" s="159"/>
      <c r="K68" s="159"/>
      <c r="L68" s="159"/>
      <c r="M68" s="159"/>
      <c r="N68" s="159"/>
      <c r="O68" s="159"/>
      <c r="P68" s="159"/>
      <c r="Q68" s="6"/>
    </row>
    <row r="69" spans="1:18" x14ac:dyDescent="0.25">
      <c r="A69" s="140" t="s">
        <v>2</v>
      </c>
      <c r="B69" s="216"/>
      <c r="C69" s="221"/>
      <c r="D69" s="35"/>
      <c r="E69" s="25"/>
      <c r="F69" s="221"/>
      <c r="G69" s="126"/>
      <c r="H69" s="189"/>
      <c r="I69" s="190"/>
      <c r="J69" s="190"/>
      <c r="K69" s="189"/>
      <c r="L69" s="190"/>
      <c r="M69" s="190"/>
      <c r="N69" s="189"/>
      <c r="O69" s="190"/>
      <c r="P69" s="190"/>
      <c r="Q69" s="191"/>
    </row>
    <row r="70" spans="1:18" x14ac:dyDescent="0.25">
      <c r="A70" s="140"/>
      <c r="B70" s="216"/>
      <c r="C70" s="221"/>
      <c r="D70" s="35"/>
      <c r="E70" s="25"/>
      <c r="F70" s="221"/>
      <c r="G70" s="126"/>
      <c r="H70" s="189"/>
      <c r="I70" s="190"/>
      <c r="J70" s="190"/>
      <c r="K70" s="189"/>
      <c r="L70" s="190"/>
      <c r="M70" s="190"/>
      <c r="N70" s="189"/>
      <c r="O70" s="190"/>
      <c r="P70" s="190"/>
      <c r="Q70" s="191"/>
    </row>
    <row r="71" spans="1:18" x14ac:dyDescent="0.25">
      <c r="A71" s="135"/>
      <c r="B71" s="105"/>
      <c r="C71" s="104"/>
      <c r="D71" s="28"/>
      <c r="E71" s="28"/>
      <c r="F71" s="104"/>
      <c r="G71" s="110"/>
      <c r="H71" s="159"/>
      <c r="I71" s="159"/>
      <c r="J71" s="159"/>
      <c r="K71" s="159"/>
      <c r="L71" s="159"/>
      <c r="M71" s="159"/>
      <c r="N71" s="159"/>
      <c r="O71" s="159"/>
      <c r="P71" s="159"/>
      <c r="Q71" s="6"/>
    </row>
    <row r="72" spans="1:18" ht="15" customHeight="1" x14ac:dyDescent="0.25">
      <c r="A72" s="131" t="s">
        <v>50</v>
      </c>
      <c r="B72" s="105" t="s">
        <v>74</v>
      </c>
      <c r="C72" s="104"/>
      <c r="D72" s="28"/>
      <c r="E72" s="28"/>
      <c r="F72" s="104" t="s">
        <v>120</v>
      </c>
      <c r="G72" s="110"/>
      <c r="H72" s="159"/>
      <c r="I72" s="159"/>
      <c r="J72" s="159"/>
      <c r="K72" s="159"/>
      <c r="L72" s="159"/>
      <c r="M72" s="159"/>
      <c r="N72" s="159"/>
      <c r="O72" s="159"/>
      <c r="P72" s="159"/>
      <c r="Q72" s="6"/>
    </row>
    <row r="73" spans="1:18" ht="39.75" customHeight="1" x14ac:dyDescent="0.25">
      <c r="A73" s="135" t="s">
        <v>11</v>
      </c>
      <c r="B73" s="105" t="s">
        <v>75</v>
      </c>
      <c r="C73" s="104"/>
      <c r="D73" s="28"/>
      <c r="E73" s="28"/>
      <c r="F73" s="104" t="s">
        <v>126</v>
      </c>
      <c r="G73" s="110"/>
      <c r="H73" s="159"/>
      <c r="I73" s="159"/>
      <c r="J73" s="159"/>
      <c r="K73" s="159"/>
      <c r="L73" s="159"/>
      <c r="M73" s="159"/>
      <c r="N73" s="159"/>
      <c r="O73" s="159"/>
      <c r="P73" s="159"/>
      <c r="Q73" s="6" t="s">
        <v>120</v>
      </c>
    </row>
    <row r="74" spans="1:18" x14ac:dyDescent="0.25">
      <c r="A74" s="135"/>
      <c r="B74" s="105"/>
      <c r="C74" s="104"/>
      <c r="D74" s="28"/>
      <c r="E74" s="28"/>
      <c r="F74" s="104"/>
      <c r="G74" s="110"/>
      <c r="H74" s="159"/>
      <c r="I74" s="159"/>
      <c r="J74" s="159"/>
      <c r="K74" s="159"/>
      <c r="L74" s="159"/>
      <c r="M74" s="159"/>
      <c r="N74" s="159"/>
      <c r="O74" s="159"/>
      <c r="P74" s="159"/>
      <c r="Q74" s="6"/>
    </row>
    <row r="75" spans="1:18" x14ac:dyDescent="0.25">
      <c r="A75" s="130" t="s">
        <v>12</v>
      </c>
      <c r="B75" s="106" t="s">
        <v>76</v>
      </c>
      <c r="C75" s="104"/>
      <c r="D75" s="28"/>
      <c r="E75" s="28"/>
      <c r="F75" s="123" t="s">
        <v>120</v>
      </c>
      <c r="G75" s="110"/>
      <c r="H75" s="176">
        <f>H76+H115+H122+H137</f>
        <v>149613727.22</v>
      </c>
      <c r="I75" s="177"/>
      <c r="J75" s="177"/>
      <c r="K75" s="176">
        <f t="shared" ref="K75" si="11">K76+K115+K122+K137</f>
        <v>147959460.74000001</v>
      </c>
      <c r="L75" s="177"/>
      <c r="M75" s="177"/>
      <c r="N75" s="176">
        <f t="shared" ref="N75" si="12">N76+N115+N122+N137</f>
        <v>147959460.74000001</v>
      </c>
      <c r="O75" s="177"/>
      <c r="P75" s="177"/>
      <c r="Q75" s="6"/>
    </row>
    <row r="76" spans="1:18" ht="24" customHeight="1" x14ac:dyDescent="0.25">
      <c r="A76" s="141" t="s">
        <v>13</v>
      </c>
      <c r="B76" s="105" t="s">
        <v>77</v>
      </c>
      <c r="C76" s="104"/>
      <c r="D76" s="28"/>
      <c r="E76" s="28"/>
      <c r="F76" s="104" t="s">
        <v>120</v>
      </c>
      <c r="G76" s="110"/>
      <c r="H76" s="186">
        <f>H77+H95+H97</f>
        <v>101199520</v>
      </c>
      <c r="I76" s="187"/>
      <c r="J76" s="187"/>
      <c r="K76" s="186">
        <f t="shared" ref="K76" si="13">K77+K95+K97</f>
        <v>101199520</v>
      </c>
      <c r="L76" s="187"/>
      <c r="M76" s="187"/>
      <c r="N76" s="186">
        <f t="shared" ref="N76" si="14">N77+N95+N97</f>
        <v>101199520</v>
      </c>
      <c r="O76" s="187"/>
      <c r="P76" s="187"/>
      <c r="Q76" s="6" t="s">
        <v>120</v>
      </c>
    </row>
    <row r="77" spans="1:18" ht="27.75" customHeight="1" x14ac:dyDescent="0.25">
      <c r="A77" s="239" t="s">
        <v>14</v>
      </c>
      <c r="B77" s="105" t="s">
        <v>78</v>
      </c>
      <c r="C77" s="104"/>
      <c r="D77" s="117"/>
      <c r="E77" s="84"/>
      <c r="F77" s="104"/>
      <c r="G77" s="110"/>
      <c r="H77" s="170">
        <f>SUM(H78:J94)</f>
        <v>77627102</v>
      </c>
      <c r="I77" s="171"/>
      <c r="J77" s="172"/>
      <c r="K77" s="170">
        <f t="shared" ref="K77" si="15">SUM(K78:M94)</f>
        <v>77627102</v>
      </c>
      <c r="L77" s="171"/>
      <c r="M77" s="172"/>
      <c r="N77" s="170">
        <f t="shared" ref="N77" si="16">SUM(N78:P94)</f>
        <v>77627102</v>
      </c>
      <c r="O77" s="171"/>
      <c r="P77" s="172"/>
      <c r="Q77" s="6" t="s">
        <v>120</v>
      </c>
    </row>
    <row r="78" spans="1:18" ht="27.75" customHeight="1" x14ac:dyDescent="0.25">
      <c r="A78" s="240"/>
      <c r="B78" s="105" t="s">
        <v>78</v>
      </c>
      <c r="C78" s="104" t="s">
        <v>120</v>
      </c>
      <c r="D78" s="117" t="s">
        <v>398</v>
      </c>
      <c r="E78" s="84" t="s">
        <v>436</v>
      </c>
      <c r="F78" s="104" t="s">
        <v>127</v>
      </c>
      <c r="G78" s="104" t="s">
        <v>433</v>
      </c>
      <c r="H78" s="170">
        <v>4509116</v>
      </c>
      <c r="I78" s="171"/>
      <c r="J78" s="172"/>
      <c r="K78" s="170">
        <v>4509116</v>
      </c>
      <c r="L78" s="171"/>
      <c r="M78" s="172"/>
      <c r="N78" s="170">
        <v>4509116</v>
      </c>
      <c r="O78" s="171"/>
      <c r="P78" s="172"/>
      <c r="Q78" s="6" t="s">
        <v>120</v>
      </c>
      <c r="R78" s="158">
        <f>H78+H79+H80+H81+H86+H87</f>
        <v>9719422</v>
      </c>
    </row>
    <row r="79" spans="1:18" ht="27.75" customHeight="1" x14ac:dyDescent="0.25">
      <c r="A79" s="240"/>
      <c r="B79" s="105" t="s">
        <v>78</v>
      </c>
      <c r="C79" s="104" t="s">
        <v>120</v>
      </c>
      <c r="D79" s="117" t="s">
        <v>399</v>
      </c>
      <c r="E79" s="84" t="s">
        <v>436</v>
      </c>
      <c r="F79" s="104" t="s">
        <v>127</v>
      </c>
      <c r="G79" s="104" t="s">
        <v>433</v>
      </c>
      <c r="H79" s="170">
        <v>332910</v>
      </c>
      <c r="I79" s="171"/>
      <c r="J79" s="172"/>
      <c r="K79" s="170">
        <v>332910</v>
      </c>
      <c r="L79" s="171"/>
      <c r="M79" s="172"/>
      <c r="N79" s="170">
        <v>332910</v>
      </c>
      <c r="O79" s="171"/>
      <c r="P79" s="172"/>
      <c r="Q79" s="6" t="s">
        <v>120</v>
      </c>
    </row>
    <row r="80" spans="1:18" ht="27.75" customHeight="1" x14ac:dyDescent="0.25">
      <c r="A80" s="240"/>
      <c r="B80" s="105" t="s">
        <v>78</v>
      </c>
      <c r="C80" s="104" t="s">
        <v>120</v>
      </c>
      <c r="D80" s="117" t="s">
        <v>400</v>
      </c>
      <c r="E80" s="84" t="s">
        <v>436</v>
      </c>
      <c r="F80" s="104" t="s">
        <v>127</v>
      </c>
      <c r="G80" s="104" t="s">
        <v>433</v>
      </c>
      <c r="H80" s="170">
        <v>2158079</v>
      </c>
      <c r="I80" s="171"/>
      <c r="J80" s="172"/>
      <c r="K80" s="170">
        <v>2158079</v>
      </c>
      <c r="L80" s="171"/>
      <c r="M80" s="172"/>
      <c r="N80" s="170">
        <v>2158079</v>
      </c>
      <c r="O80" s="171"/>
      <c r="P80" s="172"/>
      <c r="Q80" s="6" t="s">
        <v>120</v>
      </c>
    </row>
    <row r="81" spans="1:18" ht="27.75" customHeight="1" x14ac:dyDescent="0.25">
      <c r="A81" s="240"/>
      <c r="B81" s="105" t="s">
        <v>78</v>
      </c>
      <c r="C81" s="104" t="s">
        <v>120</v>
      </c>
      <c r="D81" s="117" t="s">
        <v>401</v>
      </c>
      <c r="E81" s="84" t="s">
        <v>436</v>
      </c>
      <c r="F81" s="104" t="s">
        <v>127</v>
      </c>
      <c r="G81" s="104" t="s">
        <v>433</v>
      </c>
      <c r="H81" s="170">
        <v>1799018</v>
      </c>
      <c r="I81" s="171"/>
      <c r="J81" s="172"/>
      <c r="K81" s="170">
        <v>1799018</v>
      </c>
      <c r="L81" s="171"/>
      <c r="M81" s="172"/>
      <c r="N81" s="170">
        <v>1799018</v>
      </c>
      <c r="O81" s="171"/>
      <c r="P81" s="172"/>
      <c r="Q81" s="6" t="s">
        <v>120</v>
      </c>
    </row>
    <row r="82" spans="1:18" ht="27.75" customHeight="1" x14ac:dyDescent="0.25">
      <c r="A82" s="240"/>
      <c r="B82" s="105" t="s">
        <v>78</v>
      </c>
      <c r="C82" s="104" t="s">
        <v>120</v>
      </c>
      <c r="D82" s="117" t="s">
        <v>402</v>
      </c>
      <c r="E82" s="84" t="s">
        <v>437</v>
      </c>
      <c r="F82" s="104" t="s">
        <v>127</v>
      </c>
      <c r="G82" s="104" t="s">
        <v>433</v>
      </c>
      <c r="H82" s="170">
        <v>22338053</v>
      </c>
      <c r="I82" s="171"/>
      <c r="J82" s="172"/>
      <c r="K82" s="170">
        <v>22338053</v>
      </c>
      <c r="L82" s="171"/>
      <c r="M82" s="172"/>
      <c r="N82" s="170">
        <v>22338053</v>
      </c>
      <c r="O82" s="171"/>
      <c r="P82" s="172"/>
      <c r="Q82" s="6" t="s">
        <v>120</v>
      </c>
    </row>
    <row r="83" spans="1:18" ht="27.75" customHeight="1" x14ac:dyDescent="0.25">
      <c r="A83" s="240"/>
      <c r="B83" s="105" t="s">
        <v>78</v>
      </c>
      <c r="C83" s="104" t="s">
        <v>120</v>
      </c>
      <c r="D83" s="117" t="s">
        <v>403</v>
      </c>
      <c r="E83" s="84" t="s">
        <v>437</v>
      </c>
      <c r="F83" s="104" t="s">
        <v>127</v>
      </c>
      <c r="G83" s="104" t="s">
        <v>433</v>
      </c>
      <c r="H83" s="170">
        <v>14595270</v>
      </c>
      <c r="I83" s="171"/>
      <c r="J83" s="172"/>
      <c r="K83" s="170">
        <v>14595270</v>
      </c>
      <c r="L83" s="171"/>
      <c r="M83" s="172"/>
      <c r="N83" s="170">
        <v>14595270</v>
      </c>
      <c r="O83" s="171"/>
      <c r="P83" s="172"/>
      <c r="Q83" s="6" t="s">
        <v>120</v>
      </c>
    </row>
    <row r="84" spans="1:18" ht="27.75" customHeight="1" x14ac:dyDescent="0.25">
      <c r="A84" s="240"/>
      <c r="B84" s="105" t="s">
        <v>78</v>
      </c>
      <c r="C84" s="104" t="s">
        <v>120</v>
      </c>
      <c r="D84" s="117" t="s">
        <v>404</v>
      </c>
      <c r="E84" s="84" t="s">
        <v>437</v>
      </c>
      <c r="F84" s="104" t="s">
        <v>127</v>
      </c>
      <c r="G84" s="104" t="s">
        <v>433</v>
      </c>
      <c r="H84" s="170">
        <v>22208577</v>
      </c>
      <c r="I84" s="171"/>
      <c r="J84" s="172"/>
      <c r="K84" s="170">
        <v>22208577</v>
      </c>
      <c r="L84" s="171"/>
      <c r="M84" s="172"/>
      <c r="N84" s="170">
        <v>22208577</v>
      </c>
      <c r="O84" s="171"/>
      <c r="P84" s="172"/>
      <c r="Q84" s="6" t="s">
        <v>120</v>
      </c>
    </row>
    <row r="85" spans="1:18" ht="27.75" customHeight="1" x14ac:dyDescent="0.25">
      <c r="A85" s="240"/>
      <c r="B85" s="105" t="s">
        <v>78</v>
      </c>
      <c r="C85" s="104" t="s">
        <v>120</v>
      </c>
      <c r="D85" s="117" t="s">
        <v>405</v>
      </c>
      <c r="E85" s="84" t="s">
        <v>437</v>
      </c>
      <c r="F85" s="104" t="s">
        <v>127</v>
      </c>
      <c r="G85" s="104" t="s">
        <v>433</v>
      </c>
      <c r="H85" s="170">
        <v>8542780</v>
      </c>
      <c r="I85" s="171"/>
      <c r="J85" s="172"/>
      <c r="K85" s="170">
        <v>8542780</v>
      </c>
      <c r="L85" s="171"/>
      <c r="M85" s="172"/>
      <c r="N85" s="170">
        <v>8542780</v>
      </c>
      <c r="O85" s="171"/>
      <c r="P85" s="172"/>
      <c r="Q85" s="6" t="s">
        <v>120</v>
      </c>
    </row>
    <row r="86" spans="1:18" ht="27.75" customHeight="1" x14ac:dyDescent="0.25">
      <c r="A86" s="240"/>
      <c r="B86" s="105" t="s">
        <v>78</v>
      </c>
      <c r="C86" s="104" t="s">
        <v>120</v>
      </c>
      <c r="D86" s="117" t="s">
        <v>416</v>
      </c>
      <c r="E86" s="84" t="s">
        <v>426</v>
      </c>
      <c r="F86" s="104" t="s">
        <v>127</v>
      </c>
      <c r="G86" s="104" t="s">
        <v>433</v>
      </c>
      <c r="H86" s="159">
        <v>110092</v>
      </c>
      <c r="I86" s="159"/>
      <c r="J86" s="159"/>
      <c r="K86" s="159">
        <v>110092</v>
      </c>
      <c r="L86" s="159"/>
      <c r="M86" s="159"/>
      <c r="N86" s="159">
        <v>110092</v>
      </c>
      <c r="O86" s="159"/>
      <c r="P86" s="159"/>
      <c r="Q86" s="6" t="s">
        <v>120</v>
      </c>
    </row>
    <row r="87" spans="1:18" ht="27.75" customHeight="1" x14ac:dyDescent="0.25">
      <c r="A87" s="241"/>
      <c r="B87" s="105" t="s">
        <v>78</v>
      </c>
      <c r="C87" s="104" t="s">
        <v>120</v>
      </c>
      <c r="D87" s="117" t="s">
        <v>422</v>
      </c>
      <c r="E87" s="84" t="s">
        <v>426</v>
      </c>
      <c r="F87" s="104" t="s">
        <v>127</v>
      </c>
      <c r="G87" s="104" t="s">
        <v>433</v>
      </c>
      <c r="H87" s="159">
        <v>810207</v>
      </c>
      <c r="I87" s="159"/>
      <c r="J87" s="159"/>
      <c r="K87" s="159">
        <v>810207</v>
      </c>
      <c r="L87" s="159"/>
      <c r="M87" s="159"/>
      <c r="N87" s="159">
        <v>810207</v>
      </c>
      <c r="O87" s="159"/>
      <c r="P87" s="159"/>
      <c r="Q87" s="6" t="s">
        <v>120</v>
      </c>
    </row>
    <row r="88" spans="1:18" ht="27.75" customHeight="1" x14ac:dyDescent="0.25">
      <c r="A88" s="239" t="s">
        <v>501</v>
      </c>
      <c r="B88" s="105" t="s">
        <v>78</v>
      </c>
      <c r="C88" s="104" t="s">
        <v>120</v>
      </c>
      <c r="D88" s="117" t="s">
        <v>398</v>
      </c>
      <c r="E88" s="84" t="s">
        <v>438</v>
      </c>
      <c r="F88" s="104" t="s">
        <v>127</v>
      </c>
      <c r="G88" s="104" t="s">
        <v>435</v>
      </c>
      <c r="H88" s="170">
        <v>15000</v>
      </c>
      <c r="I88" s="171"/>
      <c r="J88" s="172"/>
      <c r="K88" s="170">
        <v>15000</v>
      </c>
      <c r="L88" s="171"/>
      <c r="M88" s="172"/>
      <c r="N88" s="170">
        <v>15000</v>
      </c>
      <c r="O88" s="171"/>
      <c r="P88" s="172"/>
      <c r="Q88" s="6" t="s">
        <v>120</v>
      </c>
      <c r="R88" s="158">
        <f>H88+H89+H90+H95+H119</f>
        <v>260000</v>
      </c>
    </row>
    <row r="89" spans="1:18" ht="27.75" customHeight="1" x14ac:dyDescent="0.25">
      <c r="A89" s="240"/>
      <c r="B89" s="105" t="s">
        <v>78</v>
      </c>
      <c r="C89" s="104" t="s">
        <v>120</v>
      </c>
      <c r="D89" s="117" t="s">
        <v>400</v>
      </c>
      <c r="E89" s="84" t="s">
        <v>438</v>
      </c>
      <c r="F89" s="104" t="s">
        <v>127</v>
      </c>
      <c r="G89" s="104" t="s">
        <v>435</v>
      </c>
      <c r="H89" s="170">
        <v>10000</v>
      </c>
      <c r="I89" s="171"/>
      <c r="J89" s="172"/>
      <c r="K89" s="170">
        <v>10000</v>
      </c>
      <c r="L89" s="171"/>
      <c r="M89" s="172"/>
      <c r="N89" s="170">
        <v>10000</v>
      </c>
      <c r="O89" s="171"/>
      <c r="P89" s="172"/>
      <c r="Q89" s="6" t="s">
        <v>120</v>
      </c>
    </row>
    <row r="90" spans="1:18" ht="27.75" customHeight="1" x14ac:dyDescent="0.25">
      <c r="A90" s="240"/>
      <c r="B90" s="105" t="s">
        <v>78</v>
      </c>
      <c r="C90" s="104" t="s">
        <v>120</v>
      </c>
      <c r="D90" s="117" t="s">
        <v>401</v>
      </c>
      <c r="E90" s="84" t="s">
        <v>438</v>
      </c>
      <c r="F90" s="104" t="s">
        <v>127</v>
      </c>
      <c r="G90" s="104" t="s">
        <v>435</v>
      </c>
      <c r="H90" s="170">
        <v>10000</v>
      </c>
      <c r="I90" s="171"/>
      <c r="J90" s="172"/>
      <c r="K90" s="170">
        <v>10000</v>
      </c>
      <c r="L90" s="171"/>
      <c r="M90" s="172"/>
      <c r="N90" s="170">
        <v>10000</v>
      </c>
      <c r="O90" s="171"/>
      <c r="P90" s="172"/>
      <c r="Q90" s="6" t="s">
        <v>120</v>
      </c>
    </row>
    <row r="91" spans="1:18" ht="27.75" customHeight="1" x14ac:dyDescent="0.25">
      <c r="A91" s="240"/>
      <c r="B91" s="105" t="s">
        <v>78</v>
      </c>
      <c r="C91" s="104" t="s">
        <v>120</v>
      </c>
      <c r="D91" s="117" t="s">
        <v>402</v>
      </c>
      <c r="E91" s="84" t="s">
        <v>439</v>
      </c>
      <c r="F91" s="104" t="s">
        <v>127</v>
      </c>
      <c r="G91" s="104" t="s">
        <v>435</v>
      </c>
      <c r="H91" s="170">
        <v>70000</v>
      </c>
      <c r="I91" s="171"/>
      <c r="J91" s="172"/>
      <c r="K91" s="170">
        <v>70000</v>
      </c>
      <c r="L91" s="171"/>
      <c r="M91" s="172"/>
      <c r="N91" s="170">
        <v>70000</v>
      </c>
      <c r="O91" s="171"/>
      <c r="P91" s="172"/>
      <c r="Q91" s="6" t="s">
        <v>120</v>
      </c>
    </row>
    <row r="92" spans="1:18" ht="27.75" customHeight="1" x14ac:dyDescent="0.25">
      <c r="A92" s="240"/>
      <c r="B92" s="105" t="s">
        <v>78</v>
      </c>
      <c r="C92" s="104" t="s">
        <v>120</v>
      </c>
      <c r="D92" s="117" t="s">
        <v>403</v>
      </c>
      <c r="E92" s="84" t="s">
        <v>439</v>
      </c>
      <c r="F92" s="104" t="s">
        <v>127</v>
      </c>
      <c r="G92" s="104" t="s">
        <v>435</v>
      </c>
      <c r="H92" s="170">
        <v>25000</v>
      </c>
      <c r="I92" s="171"/>
      <c r="J92" s="172"/>
      <c r="K92" s="170">
        <v>25000</v>
      </c>
      <c r="L92" s="171"/>
      <c r="M92" s="172"/>
      <c r="N92" s="170">
        <v>25000</v>
      </c>
      <c r="O92" s="171"/>
      <c r="P92" s="172"/>
      <c r="Q92" s="6" t="s">
        <v>120</v>
      </c>
    </row>
    <row r="93" spans="1:18" ht="27.75" customHeight="1" x14ac:dyDescent="0.25">
      <c r="A93" s="240"/>
      <c r="B93" s="105" t="s">
        <v>78</v>
      </c>
      <c r="C93" s="104" t="s">
        <v>120</v>
      </c>
      <c r="D93" s="117" t="s">
        <v>404</v>
      </c>
      <c r="E93" s="84" t="s">
        <v>439</v>
      </c>
      <c r="F93" s="104" t="s">
        <v>127</v>
      </c>
      <c r="G93" s="104" t="s">
        <v>435</v>
      </c>
      <c r="H93" s="170">
        <v>90000</v>
      </c>
      <c r="I93" s="171"/>
      <c r="J93" s="172"/>
      <c r="K93" s="170">
        <v>90000</v>
      </c>
      <c r="L93" s="171"/>
      <c r="M93" s="172"/>
      <c r="N93" s="170">
        <v>90000</v>
      </c>
      <c r="O93" s="171"/>
      <c r="P93" s="172"/>
      <c r="Q93" s="6" t="s">
        <v>120</v>
      </c>
    </row>
    <row r="94" spans="1:18" ht="27.75" customHeight="1" x14ac:dyDescent="0.25">
      <c r="A94" s="241"/>
      <c r="B94" s="105" t="s">
        <v>78</v>
      </c>
      <c r="C94" s="104" t="s">
        <v>120</v>
      </c>
      <c r="D94" s="117" t="s">
        <v>405</v>
      </c>
      <c r="E94" s="84" t="s">
        <v>439</v>
      </c>
      <c r="F94" s="104" t="s">
        <v>127</v>
      </c>
      <c r="G94" s="104" t="s">
        <v>435</v>
      </c>
      <c r="H94" s="170">
        <v>3000</v>
      </c>
      <c r="I94" s="171"/>
      <c r="J94" s="172"/>
      <c r="K94" s="170">
        <v>3000</v>
      </c>
      <c r="L94" s="171"/>
      <c r="M94" s="172"/>
      <c r="N94" s="170">
        <v>3000</v>
      </c>
      <c r="O94" s="171"/>
      <c r="P94" s="172"/>
      <c r="Q94" s="6" t="s">
        <v>120</v>
      </c>
    </row>
    <row r="95" spans="1:18" ht="15" customHeight="1" x14ac:dyDescent="0.25">
      <c r="A95" s="135" t="s">
        <v>15</v>
      </c>
      <c r="B95" s="105" t="s">
        <v>79</v>
      </c>
      <c r="C95" s="104" t="s">
        <v>120</v>
      </c>
      <c r="D95" s="117" t="s">
        <v>401</v>
      </c>
      <c r="E95" s="84" t="s">
        <v>428</v>
      </c>
      <c r="F95" s="104" t="s">
        <v>128</v>
      </c>
      <c r="G95" s="110"/>
      <c r="H95" s="160">
        <v>220000</v>
      </c>
      <c r="I95" s="160"/>
      <c r="J95" s="160"/>
      <c r="K95" s="160">
        <v>220000</v>
      </c>
      <c r="L95" s="160"/>
      <c r="M95" s="160"/>
      <c r="N95" s="160">
        <v>220000</v>
      </c>
      <c r="O95" s="160"/>
      <c r="P95" s="160"/>
      <c r="Q95" s="6" t="s">
        <v>120</v>
      </c>
    </row>
    <row r="96" spans="1:18" ht="26.25" customHeight="1" x14ac:dyDescent="0.25">
      <c r="A96" s="135" t="s">
        <v>16</v>
      </c>
      <c r="B96" s="105" t="s">
        <v>80</v>
      </c>
      <c r="C96" s="104" t="s">
        <v>120</v>
      </c>
      <c r="D96" s="28"/>
      <c r="E96" s="28"/>
      <c r="F96" s="104" t="s">
        <v>129</v>
      </c>
      <c r="G96" s="110"/>
      <c r="H96" s="159"/>
      <c r="I96" s="159"/>
      <c r="J96" s="159"/>
      <c r="K96" s="159"/>
      <c r="L96" s="159"/>
      <c r="M96" s="159"/>
      <c r="N96" s="159"/>
      <c r="O96" s="159"/>
      <c r="P96" s="159"/>
      <c r="Q96" s="6" t="s">
        <v>120</v>
      </c>
    </row>
    <row r="97" spans="1:18" ht="27" customHeight="1" x14ac:dyDescent="0.25">
      <c r="A97" s="135" t="s">
        <v>17</v>
      </c>
      <c r="B97" s="105" t="s">
        <v>81</v>
      </c>
      <c r="C97" s="104" t="s">
        <v>120</v>
      </c>
      <c r="D97" s="28"/>
      <c r="E97" s="28"/>
      <c r="F97" s="104" t="s">
        <v>130</v>
      </c>
      <c r="G97" s="110"/>
      <c r="H97" s="160">
        <f>SUM(H98:J107)</f>
        <v>23352418</v>
      </c>
      <c r="I97" s="159"/>
      <c r="J97" s="159"/>
      <c r="K97" s="160">
        <f t="shared" ref="K97" si="17">SUM(K98:M107)</f>
        <v>23352418</v>
      </c>
      <c r="L97" s="159"/>
      <c r="M97" s="159"/>
      <c r="N97" s="160">
        <f t="shared" ref="N97" si="18">SUM(N98:P107)</f>
        <v>23352418</v>
      </c>
      <c r="O97" s="159"/>
      <c r="P97" s="159"/>
      <c r="Q97" s="6" t="s">
        <v>120</v>
      </c>
    </row>
    <row r="98" spans="1:18" ht="26.25" customHeight="1" x14ac:dyDescent="0.25">
      <c r="A98" s="239" t="s">
        <v>502</v>
      </c>
      <c r="B98" s="105" t="s">
        <v>82</v>
      </c>
      <c r="C98" s="104" t="s">
        <v>120</v>
      </c>
      <c r="D98" s="117" t="s">
        <v>398</v>
      </c>
      <c r="E98" s="84" t="s">
        <v>440</v>
      </c>
      <c r="F98" s="104" t="s">
        <v>130</v>
      </c>
      <c r="G98" s="110"/>
      <c r="H98" s="170">
        <v>1337974</v>
      </c>
      <c r="I98" s="171"/>
      <c r="J98" s="172"/>
      <c r="K98" s="170">
        <v>1337974</v>
      </c>
      <c r="L98" s="171"/>
      <c r="M98" s="172"/>
      <c r="N98" s="170">
        <v>1337974</v>
      </c>
      <c r="O98" s="171"/>
      <c r="P98" s="172"/>
      <c r="Q98" s="6" t="s">
        <v>120</v>
      </c>
      <c r="R98" s="158">
        <f>H98+H99+H100+H101+H106+H107</f>
        <v>2903968</v>
      </c>
    </row>
    <row r="99" spans="1:18" ht="26.25" customHeight="1" x14ac:dyDescent="0.25">
      <c r="A99" s="240"/>
      <c r="B99" s="105" t="s">
        <v>82</v>
      </c>
      <c r="C99" s="104" t="s">
        <v>120</v>
      </c>
      <c r="D99" s="117" t="s">
        <v>399</v>
      </c>
      <c r="E99" s="84" t="s">
        <v>440</v>
      </c>
      <c r="F99" s="104" t="s">
        <v>130</v>
      </c>
      <c r="G99" s="110"/>
      <c r="H99" s="170">
        <v>100530</v>
      </c>
      <c r="I99" s="171"/>
      <c r="J99" s="172"/>
      <c r="K99" s="170">
        <v>100530</v>
      </c>
      <c r="L99" s="171"/>
      <c r="M99" s="172"/>
      <c r="N99" s="170">
        <v>100530</v>
      </c>
      <c r="O99" s="171"/>
      <c r="P99" s="172"/>
      <c r="Q99" s="79"/>
    </row>
    <row r="100" spans="1:18" ht="26.25" customHeight="1" x14ac:dyDescent="0.25">
      <c r="A100" s="240"/>
      <c r="B100" s="105" t="s">
        <v>82</v>
      </c>
      <c r="C100" s="104" t="s">
        <v>120</v>
      </c>
      <c r="D100" s="117" t="s">
        <v>400</v>
      </c>
      <c r="E100" s="84" t="s">
        <v>440</v>
      </c>
      <c r="F100" s="104" t="s">
        <v>130</v>
      </c>
      <c r="G100" s="110"/>
      <c r="H100" s="170">
        <v>629745</v>
      </c>
      <c r="I100" s="171"/>
      <c r="J100" s="172"/>
      <c r="K100" s="170">
        <v>629745</v>
      </c>
      <c r="L100" s="171"/>
      <c r="M100" s="172"/>
      <c r="N100" s="170">
        <v>629745</v>
      </c>
      <c r="O100" s="171"/>
      <c r="P100" s="172"/>
      <c r="Q100" s="79"/>
    </row>
    <row r="101" spans="1:18" ht="26.25" customHeight="1" x14ac:dyDescent="0.25">
      <c r="A101" s="240"/>
      <c r="B101" s="105" t="s">
        <v>82</v>
      </c>
      <c r="C101" s="104" t="s">
        <v>120</v>
      </c>
      <c r="D101" s="117" t="s">
        <v>401</v>
      </c>
      <c r="E101" s="84" t="s">
        <v>440</v>
      </c>
      <c r="F101" s="104" t="s">
        <v>130</v>
      </c>
      <c r="G101" s="110"/>
      <c r="H101" s="170">
        <v>557788</v>
      </c>
      <c r="I101" s="171"/>
      <c r="J101" s="172"/>
      <c r="K101" s="170">
        <v>557788</v>
      </c>
      <c r="L101" s="171"/>
      <c r="M101" s="172"/>
      <c r="N101" s="170">
        <v>557788</v>
      </c>
      <c r="O101" s="171"/>
      <c r="P101" s="172"/>
      <c r="Q101" s="79"/>
    </row>
    <row r="102" spans="1:18" ht="26.25" customHeight="1" x14ac:dyDescent="0.25">
      <c r="A102" s="240"/>
      <c r="B102" s="105" t="s">
        <v>82</v>
      </c>
      <c r="C102" s="104" t="s">
        <v>120</v>
      </c>
      <c r="D102" s="117" t="s">
        <v>402</v>
      </c>
      <c r="E102" s="84" t="s">
        <v>441</v>
      </c>
      <c r="F102" s="104" t="s">
        <v>130</v>
      </c>
      <c r="G102" s="110"/>
      <c r="H102" s="161">
        <v>6746087</v>
      </c>
      <c r="I102" s="162"/>
      <c r="J102" s="163"/>
      <c r="K102" s="161">
        <v>6746087</v>
      </c>
      <c r="L102" s="162"/>
      <c r="M102" s="163"/>
      <c r="N102" s="161">
        <v>6746087</v>
      </c>
      <c r="O102" s="162"/>
      <c r="P102" s="163"/>
      <c r="Q102" s="79"/>
    </row>
    <row r="103" spans="1:18" ht="26.25" customHeight="1" x14ac:dyDescent="0.25">
      <c r="A103" s="240"/>
      <c r="B103" s="105" t="s">
        <v>82</v>
      </c>
      <c r="C103" s="104" t="s">
        <v>120</v>
      </c>
      <c r="D103" s="117" t="s">
        <v>403</v>
      </c>
      <c r="E103" s="84" t="s">
        <v>441</v>
      </c>
      <c r="F103" s="104" t="s">
        <v>130</v>
      </c>
      <c r="G103" s="110"/>
      <c r="H103" s="170">
        <v>4415450</v>
      </c>
      <c r="I103" s="171"/>
      <c r="J103" s="172"/>
      <c r="K103" s="170">
        <v>4415450</v>
      </c>
      <c r="L103" s="171"/>
      <c r="M103" s="172"/>
      <c r="N103" s="170">
        <v>4415450</v>
      </c>
      <c r="O103" s="171"/>
      <c r="P103" s="172"/>
      <c r="Q103" s="79"/>
    </row>
    <row r="104" spans="1:18" ht="26.25" customHeight="1" x14ac:dyDescent="0.25">
      <c r="A104" s="240"/>
      <c r="B104" s="105" t="s">
        <v>82</v>
      </c>
      <c r="C104" s="104" t="s">
        <v>120</v>
      </c>
      <c r="D104" s="117" t="s">
        <v>404</v>
      </c>
      <c r="E104" s="84" t="s">
        <v>441</v>
      </c>
      <c r="F104" s="104" t="s">
        <v>130</v>
      </c>
      <c r="G104" s="110"/>
      <c r="H104" s="170">
        <v>6706993</v>
      </c>
      <c r="I104" s="171"/>
      <c r="J104" s="172"/>
      <c r="K104" s="170">
        <v>6706993</v>
      </c>
      <c r="L104" s="171"/>
      <c r="M104" s="172"/>
      <c r="N104" s="170">
        <v>6706993</v>
      </c>
      <c r="O104" s="171"/>
      <c r="P104" s="172"/>
      <c r="Q104" s="79"/>
    </row>
    <row r="105" spans="1:18" ht="26.25" customHeight="1" x14ac:dyDescent="0.25">
      <c r="A105" s="240"/>
      <c r="B105" s="105" t="s">
        <v>82</v>
      </c>
      <c r="C105" s="104" t="s">
        <v>120</v>
      </c>
      <c r="D105" s="117" t="s">
        <v>405</v>
      </c>
      <c r="E105" s="84" t="s">
        <v>441</v>
      </c>
      <c r="F105" s="104" t="s">
        <v>130</v>
      </c>
      <c r="G105" s="110"/>
      <c r="H105" s="170">
        <v>2579920</v>
      </c>
      <c r="I105" s="171"/>
      <c r="J105" s="172"/>
      <c r="K105" s="170">
        <v>2579920</v>
      </c>
      <c r="L105" s="171"/>
      <c r="M105" s="172"/>
      <c r="N105" s="170">
        <v>2579920</v>
      </c>
      <c r="O105" s="171"/>
      <c r="P105" s="172"/>
      <c r="Q105" s="79"/>
    </row>
    <row r="106" spans="1:18" ht="26.25" customHeight="1" x14ac:dyDescent="0.25">
      <c r="A106" s="240"/>
      <c r="B106" s="105" t="s">
        <v>82</v>
      </c>
      <c r="C106" s="104" t="s">
        <v>120</v>
      </c>
      <c r="D106" s="117" t="s">
        <v>416</v>
      </c>
      <c r="E106" s="84" t="s">
        <v>426</v>
      </c>
      <c r="F106" s="104" t="s">
        <v>130</v>
      </c>
      <c r="G106" s="110"/>
      <c r="H106" s="161">
        <v>33248</v>
      </c>
      <c r="I106" s="162"/>
      <c r="J106" s="163"/>
      <c r="K106" s="161">
        <v>33248</v>
      </c>
      <c r="L106" s="162"/>
      <c r="M106" s="163"/>
      <c r="N106" s="161">
        <v>33248</v>
      </c>
      <c r="O106" s="162"/>
      <c r="P106" s="163"/>
      <c r="Q106" s="79"/>
    </row>
    <row r="107" spans="1:18" ht="26.25" customHeight="1" x14ac:dyDescent="0.25">
      <c r="A107" s="240"/>
      <c r="B107" s="105" t="s">
        <v>82</v>
      </c>
      <c r="C107" s="104" t="s">
        <v>120</v>
      </c>
      <c r="D107" s="117" t="s">
        <v>422</v>
      </c>
      <c r="E107" s="84" t="s">
        <v>426</v>
      </c>
      <c r="F107" s="104" t="s">
        <v>130</v>
      </c>
      <c r="G107" s="110"/>
      <c r="H107" s="170">
        <v>244683</v>
      </c>
      <c r="I107" s="171"/>
      <c r="J107" s="172"/>
      <c r="K107" s="170">
        <v>244683</v>
      </c>
      <c r="L107" s="171"/>
      <c r="M107" s="172"/>
      <c r="N107" s="170">
        <v>244683</v>
      </c>
      <c r="O107" s="171"/>
      <c r="P107" s="172"/>
      <c r="Q107" s="79"/>
    </row>
    <row r="108" spans="1:18" ht="26.25" customHeight="1" x14ac:dyDescent="0.25">
      <c r="A108" s="241"/>
      <c r="B108" s="105" t="s">
        <v>82</v>
      </c>
      <c r="C108" s="104" t="s">
        <v>120</v>
      </c>
      <c r="D108" s="28"/>
      <c r="E108" s="28"/>
      <c r="F108" s="104" t="s">
        <v>130</v>
      </c>
      <c r="G108" s="110"/>
      <c r="H108" s="159"/>
      <c r="I108" s="159"/>
      <c r="J108" s="159"/>
      <c r="K108" s="159"/>
      <c r="L108" s="159"/>
      <c r="M108" s="159"/>
      <c r="N108" s="159"/>
      <c r="O108" s="159"/>
      <c r="P108" s="159"/>
      <c r="Q108" s="79"/>
    </row>
    <row r="109" spans="1:18" ht="15" customHeight="1" x14ac:dyDescent="0.25">
      <c r="A109" s="142" t="s">
        <v>18</v>
      </c>
      <c r="B109" s="111" t="s">
        <v>83</v>
      </c>
      <c r="C109" s="112"/>
      <c r="D109" s="35"/>
      <c r="E109" s="25"/>
      <c r="F109" s="112" t="s">
        <v>130</v>
      </c>
      <c r="G109" s="126"/>
      <c r="H109" s="189"/>
      <c r="I109" s="190"/>
      <c r="J109" s="190"/>
      <c r="K109" s="189"/>
      <c r="L109" s="190"/>
      <c r="M109" s="190"/>
      <c r="N109" s="189"/>
      <c r="O109" s="190"/>
      <c r="P109" s="190"/>
      <c r="Q109" s="8" t="s">
        <v>120</v>
      </c>
    </row>
    <row r="110" spans="1:18" ht="15" customHeight="1" x14ac:dyDescent="0.25">
      <c r="A110" s="135" t="s">
        <v>19</v>
      </c>
      <c r="B110" s="105" t="s">
        <v>84</v>
      </c>
      <c r="C110" s="104"/>
      <c r="D110" s="28"/>
      <c r="E110" s="28"/>
      <c r="F110" s="104" t="s">
        <v>131</v>
      </c>
      <c r="G110" s="110"/>
      <c r="H110" s="159"/>
      <c r="I110" s="159"/>
      <c r="J110" s="159"/>
      <c r="K110" s="159"/>
      <c r="L110" s="159"/>
      <c r="M110" s="159"/>
      <c r="N110" s="159"/>
      <c r="O110" s="159"/>
      <c r="P110" s="159"/>
      <c r="Q110" s="6" t="s">
        <v>120</v>
      </c>
    </row>
    <row r="111" spans="1:18" ht="15" customHeight="1" x14ac:dyDescent="0.25">
      <c r="A111" s="135" t="s">
        <v>20</v>
      </c>
      <c r="B111" s="105" t="s">
        <v>85</v>
      </c>
      <c r="C111" s="104"/>
      <c r="D111" s="28"/>
      <c r="E111" s="28"/>
      <c r="F111" s="104" t="s">
        <v>132</v>
      </c>
      <c r="G111" s="110"/>
      <c r="H111" s="159"/>
      <c r="I111" s="159"/>
      <c r="J111" s="159"/>
      <c r="K111" s="159"/>
      <c r="L111" s="159"/>
      <c r="M111" s="159"/>
      <c r="N111" s="159"/>
      <c r="O111" s="159"/>
      <c r="P111" s="159"/>
      <c r="Q111" s="6" t="s">
        <v>120</v>
      </c>
    </row>
    <row r="112" spans="1:18" ht="26.25" customHeight="1" x14ac:dyDescent="0.25">
      <c r="A112" s="135" t="s">
        <v>21</v>
      </c>
      <c r="B112" s="105" t="s">
        <v>86</v>
      </c>
      <c r="C112" s="104"/>
      <c r="D112" s="28"/>
      <c r="E112" s="28"/>
      <c r="F112" s="104" t="s">
        <v>133</v>
      </c>
      <c r="G112" s="110"/>
      <c r="H112" s="159"/>
      <c r="I112" s="159"/>
      <c r="J112" s="159"/>
      <c r="K112" s="159"/>
      <c r="L112" s="159"/>
      <c r="M112" s="159"/>
      <c r="N112" s="159"/>
      <c r="O112" s="159"/>
      <c r="P112" s="159"/>
      <c r="Q112" s="6" t="s">
        <v>120</v>
      </c>
    </row>
    <row r="113" spans="1:18" ht="15" customHeight="1" x14ac:dyDescent="0.25">
      <c r="A113" s="143" t="s">
        <v>22</v>
      </c>
      <c r="B113" s="105" t="s">
        <v>87</v>
      </c>
      <c r="C113" s="104"/>
      <c r="D113" s="28"/>
      <c r="E113" s="28"/>
      <c r="F113" s="104" t="s">
        <v>133</v>
      </c>
      <c r="G113" s="110"/>
      <c r="H113" s="159"/>
      <c r="I113" s="159"/>
      <c r="J113" s="159"/>
      <c r="K113" s="159"/>
      <c r="L113" s="159"/>
      <c r="M113" s="159"/>
      <c r="N113" s="159"/>
      <c r="O113" s="159"/>
      <c r="P113" s="159"/>
      <c r="Q113" s="6" t="s">
        <v>120</v>
      </c>
    </row>
    <row r="114" spans="1:18" ht="15" customHeight="1" x14ac:dyDescent="0.25">
      <c r="A114" s="143" t="s">
        <v>23</v>
      </c>
      <c r="B114" s="105" t="s">
        <v>88</v>
      </c>
      <c r="C114" s="104"/>
      <c r="D114" s="28"/>
      <c r="E114" s="28"/>
      <c r="F114" s="104" t="s">
        <v>133</v>
      </c>
      <c r="G114" s="110"/>
      <c r="H114" s="159"/>
      <c r="I114" s="159"/>
      <c r="J114" s="159"/>
      <c r="K114" s="159"/>
      <c r="L114" s="159"/>
      <c r="M114" s="159"/>
      <c r="N114" s="159"/>
      <c r="O114" s="159"/>
      <c r="P114" s="159"/>
      <c r="Q114" s="6" t="s">
        <v>120</v>
      </c>
    </row>
    <row r="115" spans="1:18" ht="15" customHeight="1" x14ac:dyDescent="0.25">
      <c r="A115" s="131" t="s">
        <v>24</v>
      </c>
      <c r="B115" s="105" t="s">
        <v>89</v>
      </c>
      <c r="C115" s="104"/>
      <c r="D115" s="28"/>
      <c r="E115" s="28"/>
      <c r="F115" s="104" t="s">
        <v>134</v>
      </c>
      <c r="G115" s="110"/>
      <c r="H115" s="187">
        <f>SUM(H116:J121)</f>
        <v>5000</v>
      </c>
      <c r="I115" s="187"/>
      <c r="J115" s="187"/>
      <c r="K115" s="187">
        <f t="shared" ref="K115" si="19">SUM(K116:M121)</f>
        <v>5000</v>
      </c>
      <c r="L115" s="187"/>
      <c r="M115" s="187"/>
      <c r="N115" s="187">
        <f t="shared" ref="N115" si="20">SUM(N116:P121)</f>
        <v>5000</v>
      </c>
      <c r="O115" s="187"/>
      <c r="P115" s="187"/>
      <c r="Q115" s="6" t="s">
        <v>120</v>
      </c>
    </row>
    <row r="116" spans="1:18" ht="24.75" customHeight="1" x14ac:dyDescent="0.25">
      <c r="A116" s="135" t="s">
        <v>25</v>
      </c>
      <c r="B116" s="105" t="s">
        <v>90</v>
      </c>
      <c r="C116" s="104"/>
      <c r="D116" s="28"/>
      <c r="E116" s="28"/>
      <c r="F116" s="104" t="s">
        <v>135</v>
      </c>
      <c r="G116" s="110"/>
      <c r="H116" s="159"/>
      <c r="I116" s="159"/>
      <c r="J116" s="159"/>
      <c r="K116" s="159"/>
      <c r="L116" s="159"/>
      <c r="M116" s="159"/>
      <c r="N116" s="159"/>
      <c r="O116" s="159"/>
      <c r="P116" s="159"/>
      <c r="Q116" s="6" t="s">
        <v>120</v>
      </c>
    </row>
    <row r="117" spans="1:18" ht="36.75" customHeight="1" x14ac:dyDescent="0.25">
      <c r="A117" s="143" t="s">
        <v>26</v>
      </c>
      <c r="B117" s="105" t="s">
        <v>91</v>
      </c>
      <c r="C117" s="104"/>
      <c r="D117" s="28"/>
      <c r="E117" s="28"/>
      <c r="F117" s="104" t="s">
        <v>136</v>
      </c>
      <c r="G117" s="110"/>
      <c r="H117" s="159"/>
      <c r="I117" s="159"/>
      <c r="J117" s="159"/>
      <c r="K117" s="159"/>
      <c r="L117" s="159"/>
      <c r="M117" s="159"/>
      <c r="N117" s="159"/>
      <c r="O117" s="159"/>
      <c r="P117" s="159"/>
      <c r="Q117" s="6" t="s">
        <v>120</v>
      </c>
    </row>
    <row r="118" spans="1:18" x14ac:dyDescent="0.25">
      <c r="A118" s="143"/>
      <c r="B118" s="105"/>
      <c r="C118" s="104"/>
      <c r="D118" s="28"/>
      <c r="E118" s="28"/>
      <c r="F118" s="104"/>
      <c r="G118" s="110"/>
      <c r="H118" s="159"/>
      <c r="I118" s="159"/>
      <c r="J118" s="159"/>
      <c r="K118" s="159"/>
      <c r="L118" s="159"/>
      <c r="M118" s="159"/>
      <c r="N118" s="159"/>
      <c r="O118" s="159"/>
      <c r="P118" s="159"/>
      <c r="Q118" s="6"/>
    </row>
    <row r="119" spans="1:18" ht="26.25" customHeight="1" x14ac:dyDescent="0.25">
      <c r="A119" s="135" t="s">
        <v>27</v>
      </c>
      <c r="B119" s="105" t="s">
        <v>92</v>
      </c>
      <c r="C119" s="104" t="s">
        <v>120</v>
      </c>
      <c r="D119" s="117" t="s">
        <v>419</v>
      </c>
      <c r="E119" s="84" t="s">
        <v>426</v>
      </c>
      <c r="F119" s="104" t="s">
        <v>137</v>
      </c>
      <c r="G119" s="110">
        <v>296</v>
      </c>
      <c r="H119" s="160">
        <v>5000</v>
      </c>
      <c r="I119" s="160"/>
      <c r="J119" s="160"/>
      <c r="K119" s="160">
        <v>5000</v>
      </c>
      <c r="L119" s="160"/>
      <c r="M119" s="160"/>
      <c r="N119" s="160">
        <v>5000</v>
      </c>
      <c r="O119" s="160"/>
      <c r="P119" s="160"/>
      <c r="Q119" s="6" t="s">
        <v>120</v>
      </c>
    </row>
    <row r="120" spans="1:18" ht="40.5" customHeight="1" x14ac:dyDescent="0.25">
      <c r="A120" s="135" t="s">
        <v>28</v>
      </c>
      <c r="B120" s="105" t="s">
        <v>93</v>
      </c>
      <c r="C120" s="104"/>
      <c r="D120" s="28"/>
      <c r="E120" s="28"/>
      <c r="F120" s="104" t="s">
        <v>138</v>
      </c>
      <c r="G120" s="110"/>
      <c r="H120" s="159"/>
      <c r="I120" s="159"/>
      <c r="J120" s="159"/>
      <c r="K120" s="159"/>
      <c r="L120" s="159"/>
      <c r="M120" s="159"/>
      <c r="N120" s="159"/>
      <c r="O120" s="159"/>
      <c r="P120" s="159"/>
      <c r="Q120" s="6" t="s">
        <v>120</v>
      </c>
    </row>
    <row r="121" spans="1:18" ht="18" customHeight="1" x14ac:dyDescent="0.25">
      <c r="A121" s="135" t="s">
        <v>29</v>
      </c>
      <c r="B121" s="105" t="s">
        <v>94</v>
      </c>
      <c r="C121" s="104"/>
      <c r="D121" s="28"/>
      <c r="E121" s="28"/>
      <c r="F121" s="104" t="s">
        <v>139</v>
      </c>
      <c r="G121" s="110"/>
      <c r="H121" s="159"/>
      <c r="I121" s="159"/>
      <c r="J121" s="159"/>
      <c r="K121" s="159"/>
      <c r="L121" s="159"/>
      <c r="M121" s="159"/>
      <c r="N121" s="159"/>
      <c r="O121" s="159"/>
      <c r="P121" s="159"/>
      <c r="Q121" s="6" t="s">
        <v>120</v>
      </c>
    </row>
    <row r="122" spans="1:18" ht="15" customHeight="1" x14ac:dyDescent="0.25">
      <c r="A122" s="131" t="s">
        <v>30</v>
      </c>
      <c r="B122" s="105" t="s">
        <v>95</v>
      </c>
      <c r="C122" s="104"/>
      <c r="D122" s="28"/>
      <c r="E122" s="28"/>
      <c r="F122" s="104" t="s">
        <v>140</v>
      </c>
      <c r="G122" s="110"/>
      <c r="H122" s="186">
        <f>SUM(H123:J125)</f>
        <v>436670</v>
      </c>
      <c r="I122" s="187"/>
      <c r="J122" s="187"/>
      <c r="K122" s="186">
        <f t="shared" ref="K122" si="21">SUM(K123:M125)</f>
        <v>436670</v>
      </c>
      <c r="L122" s="187"/>
      <c r="M122" s="187"/>
      <c r="N122" s="186">
        <f t="shared" ref="N122" si="22">SUM(N123:P125)</f>
        <v>436670</v>
      </c>
      <c r="O122" s="187"/>
      <c r="P122" s="187"/>
      <c r="Q122" s="6" t="s">
        <v>120</v>
      </c>
      <c r="R122" s="158">
        <f>H123+H124+H125</f>
        <v>436670</v>
      </c>
    </row>
    <row r="123" spans="1:18" ht="15" customHeight="1" x14ac:dyDescent="0.25">
      <c r="A123" s="135" t="s">
        <v>31</v>
      </c>
      <c r="B123" s="105" t="s">
        <v>96</v>
      </c>
      <c r="C123" s="104" t="s">
        <v>120</v>
      </c>
      <c r="D123" s="117" t="s">
        <v>399</v>
      </c>
      <c r="E123" s="84" t="s">
        <v>434</v>
      </c>
      <c r="F123" s="104" t="s">
        <v>141</v>
      </c>
      <c r="G123" s="110">
        <v>291</v>
      </c>
      <c r="H123" s="160">
        <v>420670</v>
      </c>
      <c r="I123" s="160"/>
      <c r="J123" s="160"/>
      <c r="K123" s="160">
        <v>420670</v>
      </c>
      <c r="L123" s="160"/>
      <c r="M123" s="160"/>
      <c r="N123" s="160">
        <v>420670</v>
      </c>
      <c r="O123" s="160"/>
      <c r="P123" s="160"/>
      <c r="Q123" s="6" t="s">
        <v>120</v>
      </c>
    </row>
    <row r="124" spans="1:18" ht="25.5" customHeight="1" x14ac:dyDescent="0.25">
      <c r="A124" s="239" t="s">
        <v>32</v>
      </c>
      <c r="B124" s="105" t="s">
        <v>97</v>
      </c>
      <c r="C124" s="104" t="s">
        <v>120</v>
      </c>
      <c r="D124" s="117" t="s">
        <v>398</v>
      </c>
      <c r="E124" s="84" t="s">
        <v>434</v>
      </c>
      <c r="F124" s="104" t="s">
        <v>142</v>
      </c>
      <c r="G124" s="110">
        <v>291</v>
      </c>
      <c r="H124" s="160">
        <v>6000</v>
      </c>
      <c r="I124" s="160"/>
      <c r="J124" s="160"/>
      <c r="K124" s="160">
        <v>6000</v>
      </c>
      <c r="L124" s="160"/>
      <c r="M124" s="160"/>
      <c r="N124" s="160">
        <v>6000</v>
      </c>
      <c r="O124" s="160"/>
      <c r="P124" s="160"/>
      <c r="Q124" s="6" t="s">
        <v>120</v>
      </c>
    </row>
    <row r="125" spans="1:18" ht="25.5" customHeight="1" x14ac:dyDescent="0.25">
      <c r="A125" s="241"/>
      <c r="B125" s="105" t="s">
        <v>97</v>
      </c>
      <c r="C125" s="104" t="s">
        <v>120</v>
      </c>
      <c r="D125" s="117" t="s">
        <v>399</v>
      </c>
      <c r="E125" s="84" t="s">
        <v>434</v>
      </c>
      <c r="F125" s="104" t="s">
        <v>142</v>
      </c>
      <c r="G125" s="110">
        <v>291</v>
      </c>
      <c r="H125" s="160">
        <v>10000</v>
      </c>
      <c r="I125" s="160"/>
      <c r="J125" s="160"/>
      <c r="K125" s="160">
        <v>10000</v>
      </c>
      <c r="L125" s="160"/>
      <c r="M125" s="160"/>
      <c r="N125" s="160">
        <v>10000</v>
      </c>
      <c r="O125" s="160"/>
      <c r="P125" s="160"/>
      <c r="Q125" s="6" t="s">
        <v>120</v>
      </c>
    </row>
    <row r="126" spans="1:18" ht="15" customHeight="1" x14ac:dyDescent="0.25">
      <c r="A126" s="135" t="s">
        <v>33</v>
      </c>
      <c r="B126" s="105" t="s">
        <v>98</v>
      </c>
      <c r="C126" s="104"/>
      <c r="D126" s="28"/>
      <c r="E126" s="28"/>
      <c r="F126" s="104" t="s">
        <v>143</v>
      </c>
      <c r="G126" s="110"/>
      <c r="H126" s="159"/>
      <c r="I126" s="159"/>
      <c r="J126" s="159"/>
      <c r="K126" s="159"/>
      <c r="L126" s="159"/>
      <c r="M126" s="159"/>
      <c r="N126" s="159"/>
      <c r="O126" s="159"/>
      <c r="P126" s="159"/>
      <c r="Q126" s="6" t="s">
        <v>120</v>
      </c>
    </row>
    <row r="127" spans="1:18" ht="15" customHeight="1" x14ac:dyDescent="0.25">
      <c r="A127" s="131" t="s">
        <v>34</v>
      </c>
      <c r="B127" s="105" t="s">
        <v>99</v>
      </c>
      <c r="C127" s="104"/>
      <c r="D127" s="28"/>
      <c r="E127" s="28"/>
      <c r="F127" s="104" t="s">
        <v>120</v>
      </c>
      <c r="G127" s="110"/>
      <c r="H127" s="159"/>
      <c r="I127" s="159"/>
      <c r="J127" s="159"/>
      <c r="K127" s="159"/>
      <c r="L127" s="159"/>
      <c r="M127" s="159"/>
      <c r="N127" s="159"/>
      <c r="O127" s="159"/>
      <c r="P127" s="159"/>
      <c r="Q127" s="6" t="s">
        <v>120</v>
      </c>
    </row>
    <row r="128" spans="1:18" ht="15" customHeight="1" x14ac:dyDescent="0.25">
      <c r="A128" s="135" t="s">
        <v>35</v>
      </c>
      <c r="B128" s="105" t="s">
        <v>100</v>
      </c>
      <c r="C128" s="104"/>
      <c r="D128" s="28"/>
      <c r="E128" s="28"/>
      <c r="F128" s="104" t="s">
        <v>144</v>
      </c>
      <c r="G128" s="110"/>
      <c r="H128" s="159"/>
      <c r="I128" s="159"/>
      <c r="J128" s="159"/>
      <c r="K128" s="159"/>
      <c r="L128" s="159"/>
      <c r="M128" s="159"/>
      <c r="N128" s="159"/>
      <c r="O128" s="159"/>
      <c r="P128" s="159"/>
      <c r="Q128" s="6" t="s">
        <v>120</v>
      </c>
    </row>
    <row r="129" spans="1:19" ht="15" customHeight="1" x14ac:dyDescent="0.25">
      <c r="A129" s="135" t="s">
        <v>36</v>
      </c>
      <c r="B129" s="105" t="s">
        <v>101</v>
      </c>
      <c r="C129" s="104"/>
      <c r="D129" s="28"/>
      <c r="E129" s="28"/>
      <c r="F129" s="104" t="s">
        <v>145</v>
      </c>
      <c r="G129" s="110"/>
      <c r="H129" s="159"/>
      <c r="I129" s="159"/>
      <c r="J129" s="159"/>
      <c r="K129" s="159"/>
      <c r="L129" s="159"/>
      <c r="M129" s="159"/>
      <c r="N129" s="159"/>
      <c r="O129" s="159"/>
      <c r="P129" s="159"/>
      <c r="Q129" s="6" t="s">
        <v>120</v>
      </c>
    </row>
    <row r="130" spans="1:19" ht="25.5" customHeight="1" x14ac:dyDescent="0.25">
      <c r="A130" s="135" t="s">
        <v>37</v>
      </c>
      <c r="B130" s="105" t="s">
        <v>102</v>
      </c>
      <c r="C130" s="104"/>
      <c r="D130" s="28"/>
      <c r="E130" s="28"/>
      <c r="F130" s="104" t="s">
        <v>146</v>
      </c>
      <c r="G130" s="110"/>
      <c r="H130" s="159"/>
      <c r="I130" s="159"/>
      <c r="J130" s="159"/>
      <c r="K130" s="159"/>
      <c r="L130" s="159"/>
      <c r="M130" s="159"/>
      <c r="N130" s="159"/>
      <c r="O130" s="159"/>
      <c r="P130" s="159"/>
      <c r="Q130" s="6" t="s">
        <v>120</v>
      </c>
    </row>
    <row r="131" spans="1:19" ht="15" customHeight="1" x14ac:dyDescent="0.25">
      <c r="A131" s="131" t="s">
        <v>38</v>
      </c>
      <c r="B131" s="105" t="s">
        <v>103</v>
      </c>
      <c r="C131" s="104"/>
      <c r="D131" s="28"/>
      <c r="E131" s="28"/>
      <c r="F131" s="104" t="s">
        <v>120</v>
      </c>
      <c r="G131" s="110"/>
      <c r="H131" s="159"/>
      <c r="I131" s="159"/>
      <c r="J131" s="159"/>
      <c r="K131" s="159"/>
      <c r="L131" s="159"/>
      <c r="M131" s="159"/>
      <c r="N131" s="159"/>
      <c r="O131" s="159"/>
      <c r="P131" s="159"/>
      <c r="Q131" s="6" t="s">
        <v>120</v>
      </c>
    </row>
    <row r="132" spans="1:19" ht="28.5" customHeight="1" x14ac:dyDescent="0.25">
      <c r="A132" s="135" t="s">
        <v>39</v>
      </c>
      <c r="B132" s="105" t="s">
        <v>104</v>
      </c>
      <c r="C132" s="104"/>
      <c r="D132" s="28"/>
      <c r="E132" s="28"/>
      <c r="F132" s="104" t="s">
        <v>147</v>
      </c>
      <c r="G132" s="110"/>
      <c r="H132" s="159"/>
      <c r="I132" s="159"/>
      <c r="J132" s="159"/>
      <c r="K132" s="159"/>
      <c r="L132" s="159"/>
      <c r="M132" s="159"/>
      <c r="N132" s="159"/>
      <c r="O132" s="159"/>
      <c r="P132" s="159"/>
      <c r="Q132" s="6" t="s">
        <v>120</v>
      </c>
    </row>
    <row r="133" spans="1:19" ht="15" customHeight="1" x14ac:dyDescent="0.25">
      <c r="A133" s="131" t="s">
        <v>191</v>
      </c>
      <c r="B133" s="105" t="s">
        <v>105</v>
      </c>
      <c r="C133" s="104"/>
      <c r="D133" s="28"/>
      <c r="E133" s="28"/>
      <c r="F133" s="104" t="s">
        <v>120</v>
      </c>
      <c r="G133" s="110"/>
      <c r="H133" s="159"/>
      <c r="I133" s="159"/>
      <c r="J133" s="159"/>
      <c r="K133" s="159"/>
      <c r="L133" s="159"/>
      <c r="M133" s="159"/>
      <c r="N133" s="159"/>
      <c r="O133" s="159"/>
      <c r="P133" s="159"/>
      <c r="Q133" s="6"/>
    </row>
    <row r="134" spans="1:19" ht="15" customHeight="1" x14ac:dyDescent="0.25">
      <c r="A134" s="135" t="s">
        <v>40</v>
      </c>
      <c r="B134" s="105" t="s">
        <v>106</v>
      </c>
      <c r="C134" s="104"/>
      <c r="D134" s="28"/>
      <c r="E134" s="28"/>
      <c r="F134" s="104" t="s">
        <v>148</v>
      </c>
      <c r="G134" s="110"/>
      <c r="H134" s="159"/>
      <c r="I134" s="159"/>
      <c r="J134" s="159"/>
      <c r="K134" s="159"/>
      <c r="L134" s="159"/>
      <c r="M134" s="159"/>
      <c r="N134" s="159"/>
      <c r="O134" s="159"/>
      <c r="P134" s="159"/>
      <c r="Q134" s="6"/>
    </row>
    <row r="135" spans="1:19" ht="27" customHeight="1" thickBot="1" x14ac:dyDescent="0.3">
      <c r="A135" s="135" t="s">
        <v>41</v>
      </c>
      <c r="B135" s="113" t="s">
        <v>107</v>
      </c>
      <c r="C135" s="114"/>
      <c r="D135" s="36"/>
      <c r="E135" s="36"/>
      <c r="F135" s="114" t="s">
        <v>149</v>
      </c>
      <c r="G135" s="127"/>
      <c r="H135" s="185"/>
      <c r="I135" s="185"/>
      <c r="J135" s="185"/>
      <c r="K135" s="185"/>
      <c r="L135" s="185"/>
      <c r="M135" s="185"/>
      <c r="N135" s="185"/>
      <c r="O135" s="185"/>
      <c r="P135" s="185"/>
      <c r="Q135" s="9"/>
    </row>
    <row r="136" spans="1:19" ht="29.25" customHeight="1" x14ac:dyDescent="0.25">
      <c r="A136" s="135" t="s">
        <v>42</v>
      </c>
      <c r="B136" s="102" t="s">
        <v>108</v>
      </c>
      <c r="C136" s="103"/>
      <c r="D136" s="27"/>
      <c r="E136" s="27"/>
      <c r="F136" s="103" t="s">
        <v>150</v>
      </c>
      <c r="G136" s="128"/>
      <c r="H136" s="188"/>
      <c r="I136" s="188"/>
      <c r="J136" s="188"/>
      <c r="K136" s="188"/>
      <c r="L136" s="188"/>
      <c r="M136" s="188"/>
      <c r="N136" s="188"/>
      <c r="O136" s="188"/>
      <c r="P136" s="188"/>
      <c r="Q136" s="5"/>
    </row>
    <row r="137" spans="1:19" ht="18.75" customHeight="1" x14ac:dyDescent="0.25">
      <c r="A137" s="135" t="s">
        <v>43</v>
      </c>
      <c r="B137" s="105" t="s">
        <v>109</v>
      </c>
      <c r="C137" s="104"/>
      <c r="D137" s="28"/>
      <c r="E137" s="28"/>
      <c r="F137" s="104" t="s">
        <v>151</v>
      </c>
      <c r="G137" s="110"/>
      <c r="H137" s="186">
        <f>SUM(H139:J188)</f>
        <v>47972537.219999999</v>
      </c>
      <c r="I137" s="187"/>
      <c r="J137" s="187"/>
      <c r="K137" s="186">
        <f>SUM(K139:M188)</f>
        <v>46318270.739999995</v>
      </c>
      <c r="L137" s="187"/>
      <c r="M137" s="187"/>
      <c r="N137" s="186">
        <f>SUM(N139:P188)</f>
        <v>46318270.739999995</v>
      </c>
      <c r="O137" s="187"/>
      <c r="P137" s="187"/>
      <c r="Q137" s="6"/>
    </row>
    <row r="138" spans="1:19" x14ac:dyDescent="0.25">
      <c r="A138" s="144" t="s">
        <v>44</v>
      </c>
      <c r="B138" s="105" t="s">
        <v>109</v>
      </c>
      <c r="C138" s="28"/>
      <c r="D138" s="28"/>
      <c r="E138" s="28"/>
      <c r="F138" s="104" t="s">
        <v>151</v>
      </c>
      <c r="G138" s="110"/>
      <c r="H138" s="159"/>
      <c r="I138" s="159"/>
      <c r="J138" s="159"/>
      <c r="K138" s="159"/>
      <c r="L138" s="159"/>
      <c r="M138" s="159"/>
      <c r="N138" s="159"/>
      <c r="O138" s="159"/>
      <c r="P138" s="159"/>
      <c r="Q138" s="6"/>
    </row>
    <row r="139" spans="1:19" x14ac:dyDescent="0.25">
      <c r="A139" s="244" t="s">
        <v>442</v>
      </c>
      <c r="B139" s="115" t="s">
        <v>109</v>
      </c>
      <c r="C139" s="110"/>
      <c r="D139" s="117" t="s">
        <v>398</v>
      </c>
      <c r="E139" s="84" t="s">
        <v>445</v>
      </c>
      <c r="F139" s="104" t="s">
        <v>151</v>
      </c>
      <c r="G139" s="110">
        <v>221</v>
      </c>
      <c r="H139" s="170">
        <v>153940</v>
      </c>
      <c r="I139" s="171"/>
      <c r="J139" s="172"/>
      <c r="K139" s="170">
        <v>153940</v>
      </c>
      <c r="L139" s="171"/>
      <c r="M139" s="172"/>
      <c r="N139" s="170">
        <v>153940</v>
      </c>
      <c r="O139" s="171"/>
      <c r="P139" s="172"/>
      <c r="Q139" s="156"/>
      <c r="R139" s="158">
        <f>H139+H140</f>
        <v>190910</v>
      </c>
      <c r="S139" s="157"/>
    </row>
    <row r="140" spans="1:19" x14ac:dyDescent="0.25">
      <c r="A140" s="246"/>
      <c r="B140" s="115" t="s">
        <v>109</v>
      </c>
      <c r="C140" s="110"/>
      <c r="D140" s="117" t="s">
        <v>399</v>
      </c>
      <c r="E140" s="84" t="s">
        <v>445</v>
      </c>
      <c r="F140" s="104" t="s">
        <v>151</v>
      </c>
      <c r="G140" s="110">
        <v>221</v>
      </c>
      <c r="H140" s="170">
        <v>36970</v>
      </c>
      <c r="I140" s="171"/>
      <c r="J140" s="172"/>
      <c r="K140" s="170">
        <v>36970</v>
      </c>
      <c r="L140" s="171"/>
      <c r="M140" s="172"/>
      <c r="N140" s="170">
        <v>36970</v>
      </c>
      <c r="O140" s="171"/>
      <c r="P140" s="172"/>
      <c r="Q140" s="6"/>
    </row>
    <row r="141" spans="1:19" x14ac:dyDescent="0.25">
      <c r="A141" s="245"/>
      <c r="B141" s="115" t="s">
        <v>109</v>
      </c>
      <c r="C141" s="110"/>
      <c r="D141" s="117" t="s">
        <v>405</v>
      </c>
      <c r="E141" s="84" t="s">
        <v>446</v>
      </c>
      <c r="F141" s="104" t="s">
        <v>151</v>
      </c>
      <c r="G141" s="110">
        <v>221</v>
      </c>
      <c r="H141" s="170">
        <v>70800</v>
      </c>
      <c r="I141" s="171"/>
      <c r="J141" s="172"/>
      <c r="K141" s="170">
        <v>70800</v>
      </c>
      <c r="L141" s="171"/>
      <c r="M141" s="172"/>
      <c r="N141" s="170">
        <v>70800</v>
      </c>
      <c r="O141" s="171"/>
      <c r="P141" s="172"/>
      <c r="Q141" s="6"/>
    </row>
    <row r="142" spans="1:19" x14ac:dyDescent="0.25">
      <c r="A142" s="244" t="s">
        <v>443</v>
      </c>
      <c r="B142" s="115" t="s">
        <v>109</v>
      </c>
      <c r="C142" s="110"/>
      <c r="D142" s="117" t="s">
        <v>399</v>
      </c>
      <c r="E142" s="84" t="s">
        <v>447</v>
      </c>
      <c r="F142" s="104" t="s">
        <v>151</v>
      </c>
      <c r="G142" s="110">
        <v>222</v>
      </c>
      <c r="H142" s="161">
        <v>285450</v>
      </c>
      <c r="I142" s="162"/>
      <c r="J142" s="163"/>
      <c r="K142" s="161">
        <v>285450</v>
      </c>
      <c r="L142" s="162"/>
      <c r="M142" s="163"/>
      <c r="N142" s="161">
        <v>285450</v>
      </c>
      <c r="O142" s="162"/>
      <c r="P142" s="163"/>
      <c r="Q142" s="156"/>
      <c r="R142" s="158">
        <f>H142+H143</f>
        <v>997440</v>
      </c>
    </row>
    <row r="143" spans="1:19" x14ac:dyDescent="0.25">
      <c r="A143" s="245"/>
      <c r="B143" s="115" t="s">
        <v>109</v>
      </c>
      <c r="C143" s="110"/>
      <c r="D143" s="117" t="s">
        <v>423</v>
      </c>
      <c r="E143" s="84" t="s">
        <v>426</v>
      </c>
      <c r="F143" s="104" t="s">
        <v>151</v>
      </c>
      <c r="G143" s="110">
        <v>222</v>
      </c>
      <c r="H143" s="161">
        <v>711990</v>
      </c>
      <c r="I143" s="162"/>
      <c r="J143" s="163"/>
      <c r="K143" s="161">
        <v>711990</v>
      </c>
      <c r="L143" s="162"/>
      <c r="M143" s="163"/>
      <c r="N143" s="161">
        <v>711990</v>
      </c>
      <c r="O143" s="162"/>
      <c r="P143" s="163"/>
      <c r="Q143" s="6"/>
    </row>
    <row r="144" spans="1:19" x14ac:dyDescent="0.25">
      <c r="A144" s="244" t="s">
        <v>453</v>
      </c>
      <c r="B144" s="115" t="s">
        <v>109</v>
      </c>
      <c r="C144" s="110"/>
      <c r="D144" s="117" t="s">
        <v>396</v>
      </c>
      <c r="E144" s="84" t="s">
        <v>448</v>
      </c>
      <c r="F144" s="104" t="s">
        <v>151</v>
      </c>
      <c r="G144" s="110">
        <v>223</v>
      </c>
      <c r="H144" s="161">
        <v>1122277.25</v>
      </c>
      <c r="I144" s="162"/>
      <c r="J144" s="163"/>
      <c r="K144" s="160">
        <v>1322850</v>
      </c>
      <c r="L144" s="160"/>
      <c r="M144" s="160"/>
      <c r="N144" s="160">
        <v>1322850</v>
      </c>
      <c r="O144" s="160"/>
      <c r="P144" s="160"/>
      <c r="Q144" s="6"/>
    </row>
    <row r="145" spans="1:18" x14ac:dyDescent="0.25">
      <c r="A145" s="246"/>
      <c r="B145" s="115" t="s">
        <v>109</v>
      </c>
      <c r="C145" s="110"/>
      <c r="D145" s="117" t="s">
        <v>398</v>
      </c>
      <c r="E145" s="84" t="s">
        <v>449</v>
      </c>
      <c r="F145" s="104" t="s">
        <v>151</v>
      </c>
      <c r="G145" s="110">
        <v>223</v>
      </c>
      <c r="H145" s="161">
        <v>7165810</v>
      </c>
      <c r="I145" s="162"/>
      <c r="J145" s="163"/>
      <c r="K145" s="161">
        <v>7165810</v>
      </c>
      <c r="L145" s="162"/>
      <c r="M145" s="163"/>
      <c r="N145" s="161">
        <v>7165810</v>
      </c>
      <c r="O145" s="162"/>
      <c r="P145" s="163"/>
      <c r="Q145" s="156"/>
      <c r="R145" s="158">
        <f>H145+H146</f>
        <v>10857186</v>
      </c>
    </row>
    <row r="146" spans="1:18" x14ac:dyDescent="0.25">
      <c r="A146" s="245"/>
      <c r="B146" s="115" t="s">
        <v>109</v>
      </c>
      <c r="C146" s="110"/>
      <c r="D146" s="117" t="s">
        <v>399</v>
      </c>
      <c r="E146" s="84" t="s">
        <v>449</v>
      </c>
      <c r="F146" s="104" t="s">
        <v>151</v>
      </c>
      <c r="G146" s="110">
        <v>223</v>
      </c>
      <c r="H146" s="161">
        <v>3691376</v>
      </c>
      <c r="I146" s="162"/>
      <c r="J146" s="163"/>
      <c r="K146" s="161">
        <v>3691376</v>
      </c>
      <c r="L146" s="162"/>
      <c r="M146" s="163"/>
      <c r="N146" s="161">
        <v>3691376</v>
      </c>
      <c r="O146" s="162"/>
      <c r="P146" s="163"/>
      <c r="Q146" s="6"/>
    </row>
    <row r="147" spans="1:18" x14ac:dyDescent="0.25">
      <c r="A147" s="244" t="s">
        <v>444</v>
      </c>
      <c r="B147" s="115" t="s">
        <v>109</v>
      </c>
      <c r="C147" s="110"/>
      <c r="D147" s="117" t="s">
        <v>398</v>
      </c>
      <c r="E147" s="84" t="s">
        <v>451</v>
      </c>
      <c r="F147" s="104" t="s">
        <v>151</v>
      </c>
      <c r="G147" s="110">
        <v>225</v>
      </c>
      <c r="H147" s="161">
        <v>1774139</v>
      </c>
      <c r="I147" s="162"/>
      <c r="J147" s="163"/>
      <c r="K147" s="161">
        <v>1774139</v>
      </c>
      <c r="L147" s="162"/>
      <c r="M147" s="163"/>
      <c r="N147" s="161">
        <v>1774139</v>
      </c>
      <c r="O147" s="162"/>
      <c r="P147" s="163"/>
      <c r="Q147" s="156"/>
      <c r="R147" s="158">
        <f>H147+H148</f>
        <v>3270169</v>
      </c>
    </row>
    <row r="148" spans="1:18" x14ac:dyDescent="0.25">
      <c r="A148" s="246"/>
      <c r="B148" s="115" t="s">
        <v>109</v>
      </c>
      <c r="C148" s="110"/>
      <c r="D148" s="117" t="s">
        <v>399</v>
      </c>
      <c r="E148" s="84" t="s">
        <v>451</v>
      </c>
      <c r="F148" s="104" t="s">
        <v>151</v>
      </c>
      <c r="G148" s="110">
        <v>225</v>
      </c>
      <c r="H148" s="161">
        <v>1496030</v>
      </c>
      <c r="I148" s="162"/>
      <c r="J148" s="163"/>
      <c r="K148" s="161">
        <v>1496030</v>
      </c>
      <c r="L148" s="162"/>
      <c r="M148" s="163"/>
      <c r="N148" s="161">
        <v>1496030</v>
      </c>
      <c r="O148" s="162"/>
      <c r="P148" s="163"/>
      <c r="Q148" s="6"/>
    </row>
    <row r="149" spans="1:18" x14ac:dyDescent="0.25">
      <c r="A149" s="245"/>
      <c r="B149" s="115" t="s">
        <v>109</v>
      </c>
      <c r="C149" s="110"/>
      <c r="D149" s="117" t="s">
        <v>405</v>
      </c>
      <c r="E149" s="84" t="s">
        <v>452</v>
      </c>
      <c r="F149" s="104" t="s">
        <v>151</v>
      </c>
      <c r="G149" s="110">
        <v>225</v>
      </c>
      <c r="H149" s="161">
        <v>1426730</v>
      </c>
      <c r="I149" s="162"/>
      <c r="J149" s="163"/>
      <c r="K149" s="161">
        <v>1426730</v>
      </c>
      <c r="L149" s="162"/>
      <c r="M149" s="163"/>
      <c r="N149" s="161">
        <v>1426730</v>
      </c>
      <c r="O149" s="162"/>
      <c r="P149" s="163"/>
      <c r="Q149" s="6"/>
    </row>
    <row r="150" spans="1:18" x14ac:dyDescent="0.25">
      <c r="A150" s="244" t="s">
        <v>450</v>
      </c>
      <c r="B150" s="115" t="s">
        <v>109</v>
      </c>
      <c r="C150" s="110"/>
      <c r="D150" s="117" t="s">
        <v>396</v>
      </c>
      <c r="E150" s="84" t="s">
        <v>454</v>
      </c>
      <c r="F150" s="104" t="s">
        <v>151</v>
      </c>
      <c r="G150" s="110">
        <v>226</v>
      </c>
      <c r="H150" s="161">
        <v>212850</v>
      </c>
      <c r="I150" s="162"/>
      <c r="J150" s="163"/>
      <c r="K150" s="160">
        <v>5000</v>
      </c>
      <c r="L150" s="160"/>
      <c r="M150" s="160"/>
      <c r="N150" s="160">
        <v>5000</v>
      </c>
      <c r="O150" s="160"/>
      <c r="P150" s="160"/>
      <c r="Q150" s="6"/>
    </row>
    <row r="151" spans="1:18" x14ac:dyDescent="0.25">
      <c r="A151" s="246"/>
      <c r="B151" s="115" t="s">
        <v>109</v>
      </c>
      <c r="C151" s="110"/>
      <c r="D151" s="117" t="s">
        <v>398</v>
      </c>
      <c r="E151" s="84" t="s">
        <v>428</v>
      </c>
      <c r="F151" s="104" t="s">
        <v>151</v>
      </c>
      <c r="G151" s="110">
        <v>226</v>
      </c>
      <c r="H151" s="161">
        <v>3495460</v>
      </c>
      <c r="I151" s="162"/>
      <c r="J151" s="163"/>
      <c r="K151" s="161">
        <v>3495460</v>
      </c>
      <c r="L151" s="162"/>
      <c r="M151" s="163"/>
      <c r="N151" s="161">
        <v>3495460</v>
      </c>
      <c r="O151" s="162"/>
      <c r="P151" s="163"/>
      <c r="Q151" s="6"/>
      <c r="R151" s="158">
        <f>H151+H152+H155+H156+H157+H159+H160+H161</f>
        <v>6779506.2000000002</v>
      </c>
    </row>
    <row r="152" spans="1:18" x14ac:dyDescent="0.25">
      <c r="A152" s="246"/>
      <c r="B152" s="115" t="s">
        <v>109</v>
      </c>
      <c r="C152" s="110"/>
      <c r="D152" s="117" t="s">
        <v>399</v>
      </c>
      <c r="E152" s="84" t="s">
        <v>428</v>
      </c>
      <c r="F152" s="104" t="s">
        <v>151</v>
      </c>
      <c r="G152" s="110">
        <v>226</v>
      </c>
      <c r="H152" s="161">
        <v>2400176</v>
      </c>
      <c r="I152" s="162"/>
      <c r="J152" s="163"/>
      <c r="K152" s="161">
        <v>2400176</v>
      </c>
      <c r="L152" s="162"/>
      <c r="M152" s="163"/>
      <c r="N152" s="161">
        <v>2400176</v>
      </c>
      <c r="O152" s="162"/>
      <c r="P152" s="163"/>
      <c r="Q152" s="6"/>
    </row>
    <row r="153" spans="1:18" x14ac:dyDescent="0.25">
      <c r="A153" s="246"/>
      <c r="B153" s="115" t="s">
        <v>109</v>
      </c>
      <c r="C153" s="110"/>
      <c r="D153" s="117" t="s">
        <v>402</v>
      </c>
      <c r="E153" s="84" t="s">
        <v>455</v>
      </c>
      <c r="F153" s="104" t="s">
        <v>151</v>
      </c>
      <c r="G153" s="110">
        <v>226</v>
      </c>
      <c r="H153" s="161">
        <v>75000</v>
      </c>
      <c r="I153" s="162"/>
      <c r="J153" s="163"/>
      <c r="K153" s="161">
        <v>75000</v>
      </c>
      <c r="L153" s="162"/>
      <c r="M153" s="163"/>
      <c r="N153" s="161">
        <v>75000</v>
      </c>
      <c r="O153" s="162"/>
      <c r="P153" s="163"/>
      <c r="Q153" s="6"/>
    </row>
    <row r="154" spans="1:18" x14ac:dyDescent="0.25">
      <c r="A154" s="246"/>
      <c r="B154" s="115" t="s">
        <v>109</v>
      </c>
      <c r="C154" s="110"/>
      <c r="D154" s="117" t="s">
        <v>404</v>
      </c>
      <c r="E154" s="84" t="s">
        <v>455</v>
      </c>
      <c r="F154" s="104" t="s">
        <v>151</v>
      </c>
      <c r="G154" s="110">
        <v>226</v>
      </c>
      <c r="H154" s="161">
        <v>40000</v>
      </c>
      <c r="I154" s="162"/>
      <c r="J154" s="163"/>
      <c r="K154" s="161">
        <v>40000</v>
      </c>
      <c r="L154" s="162"/>
      <c r="M154" s="163"/>
      <c r="N154" s="161">
        <v>40000</v>
      </c>
      <c r="O154" s="162"/>
      <c r="P154" s="163"/>
      <c r="Q154" s="6"/>
    </row>
    <row r="155" spans="1:18" x14ac:dyDescent="0.25">
      <c r="A155" s="246"/>
      <c r="B155" s="115" t="s">
        <v>109</v>
      </c>
      <c r="C155" s="110"/>
      <c r="D155" s="117" t="s">
        <v>416</v>
      </c>
      <c r="E155" s="84" t="s">
        <v>426</v>
      </c>
      <c r="F155" s="104" t="s">
        <v>151</v>
      </c>
      <c r="G155" s="110">
        <v>226</v>
      </c>
      <c r="H155" s="161">
        <v>212900</v>
      </c>
      <c r="I155" s="162"/>
      <c r="J155" s="163"/>
      <c r="K155" s="161">
        <v>212900</v>
      </c>
      <c r="L155" s="162"/>
      <c r="M155" s="163"/>
      <c r="N155" s="161">
        <v>212900</v>
      </c>
      <c r="O155" s="162"/>
      <c r="P155" s="163"/>
      <c r="Q155" s="6"/>
    </row>
    <row r="156" spans="1:18" x14ac:dyDescent="0.25">
      <c r="A156" s="246"/>
      <c r="B156" s="115" t="s">
        <v>109</v>
      </c>
      <c r="C156" s="110"/>
      <c r="D156" s="117" t="s">
        <v>417</v>
      </c>
      <c r="E156" s="84" t="s">
        <v>426</v>
      </c>
      <c r="F156" s="104" t="s">
        <v>151</v>
      </c>
      <c r="G156" s="110">
        <v>226</v>
      </c>
      <c r="H156" s="161">
        <v>352800</v>
      </c>
      <c r="I156" s="162"/>
      <c r="J156" s="163"/>
      <c r="K156" s="161">
        <v>352800</v>
      </c>
      <c r="L156" s="162"/>
      <c r="M156" s="163"/>
      <c r="N156" s="161">
        <v>352800</v>
      </c>
      <c r="O156" s="162"/>
      <c r="P156" s="163"/>
      <c r="Q156" s="6"/>
    </row>
    <row r="157" spans="1:18" x14ac:dyDescent="0.25">
      <c r="A157" s="246"/>
      <c r="B157" s="115" t="s">
        <v>109</v>
      </c>
      <c r="C157" s="110"/>
      <c r="D157" s="117" t="s">
        <v>418</v>
      </c>
      <c r="E157" s="84" t="s">
        <v>426</v>
      </c>
      <c r="F157" s="104" t="s">
        <v>151</v>
      </c>
      <c r="G157" s="110">
        <v>226</v>
      </c>
      <c r="H157" s="161">
        <v>132300</v>
      </c>
      <c r="I157" s="162"/>
      <c r="J157" s="163"/>
      <c r="K157" s="161">
        <v>132300</v>
      </c>
      <c r="L157" s="162"/>
      <c r="M157" s="163"/>
      <c r="N157" s="161">
        <v>132300</v>
      </c>
      <c r="O157" s="162"/>
      <c r="P157" s="163"/>
      <c r="Q157" s="6"/>
    </row>
    <row r="158" spans="1:18" x14ac:dyDescent="0.25">
      <c r="A158" s="246"/>
      <c r="B158" s="115" t="s">
        <v>109</v>
      </c>
      <c r="C158" s="110"/>
      <c r="D158" s="117" t="s">
        <v>420</v>
      </c>
      <c r="E158" s="84" t="s">
        <v>426</v>
      </c>
      <c r="F158" s="104" t="s">
        <v>151</v>
      </c>
      <c r="G158" s="110">
        <v>226</v>
      </c>
      <c r="H158" s="161">
        <v>1456834.55</v>
      </c>
      <c r="I158" s="162"/>
      <c r="J158" s="163"/>
      <c r="K158" s="159"/>
      <c r="L158" s="159"/>
      <c r="M158" s="159"/>
      <c r="N158" s="159"/>
      <c r="O158" s="159"/>
      <c r="P158" s="159"/>
      <c r="Q158" s="6"/>
    </row>
    <row r="159" spans="1:18" x14ac:dyDescent="0.25">
      <c r="A159" s="246"/>
      <c r="B159" s="115" t="s">
        <v>109</v>
      </c>
      <c r="C159" s="110"/>
      <c r="D159" s="117" t="s">
        <v>421</v>
      </c>
      <c r="E159" s="84" t="s">
        <v>426</v>
      </c>
      <c r="F159" s="104" t="s">
        <v>151</v>
      </c>
      <c r="G159" s="110">
        <v>226</v>
      </c>
      <c r="H159" s="161">
        <v>43870.2</v>
      </c>
      <c r="I159" s="162"/>
      <c r="J159" s="163"/>
      <c r="K159" s="161">
        <v>43870.2</v>
      </c>
      <c r="L159" s="162"/>
      <c r="M159" s="163"/>
      <c r="N159" s="161">
        <v>43870.2</v>
      </c>
      <c r="O159" s="162"/>
      <c r="P159" s="163"/>
      <c r="Q159" s="6"/>
    </row>
    <row r="160" spans="1:18" x14ac:dyDescent="0.25">
      <c r="A160" s="246"/>
      <c r="B160" s="115" t="s">
        <v>109</v>
      </c>
      <c r="C160" s="110"/>
      <c r="D160" s="117" t="s">
        <v>399</v>
      </c>
      <c r="E160" s="84" t="s">
        <v>456</v>
      </c>
      <c r="F160" s="104" t="s">
        <v>151</v>
      </c>
      <c r="G160" s="110">
        <v>227</v>
      </c>
      <c r="H160" s="160">
        <v>22000</v>
      </c>
      <c r="I160" s="160"/>
      <c r="J160" s="160"/>
      <c r="K160" s="160">
        <v>22000</v>
      </c>
      <c r="L160" s="160"/>
      <c r="M160" s="160"/>
      <c r="N160" s="160">
        <v>22000</v>
      </c>
      <c r="O160" s="160"/>
      <c r="P160" s="160"/>
      <c r="Q160" s="6"/>
    </row>
    <row r="161" spans="1:18" x14ac:dyDescent="0.25">
      <c r="A161" s="245"/>
      <c r="B161" s="115" t="s">
        <v>109</v>
      </c>
      <c r="C161" s="110"/>
      <c r="D161" s="117" t="s">
        <v>399</v>
      </c>
      <c r="E161" s="84" t="s">
        <v>457</v>
      </c>
      <c r="F161" s="104" t="s">
        <v>151</v>
      </c>
      <c r="G161" s="110">
        <v>228</v>
      </c>
      <c r="H161" s="160">
        <v>120000</v>
      </c>
      <c r="I161" s="160"/>
      <c r="J161" s="160"/>
      <c r="K161" s="160">
        <v>120000</v>
      </c>
      <c r="L161" s="160"/>
      <c r="M161" s="160"/>
      <c r="N161" s="160">
        <v>120000</v>
      </c>
      <c r="O161" s="160"/>
      <c r="P161" s="160"/>
      <c r="Q161" s="6"/>
    </row>
    <row r="162" spans="1:18" x14ac:dyDescent="0.25">
      <c r="A162" s="244" t="s">
        <v>458</v>
      </c>
      <c r="B162" s="115" t="s">
        <v>109</v>
      </c>
      <c r="C162" s="110"/>
      <c r="D162" s="117" t="s">
        <v>396</v>
      </c>
      <c r="E162" s="84" t="s">
        <v>459</v>
      </c>
      <c r="F162" s="104" t="s">
        <v>151</v>
      </c>
      <c r="G162" s="110">
        <v>310</v>
      </c>
      <c r="H162" s="161">
        <v>416271.66</v>
      </c>
      <c r="I162" s="162"/>
      <c r="J162" s="163"/>
      <c r="K162" s="159">
        <v>370000</v>
      </c>
      <c r="L162" s="159"/>
      <c r="M162" s="159"/>
      <c r="N162" s="159">
        <v>370000</v>
      </c>
      <c r="O162" s="159"/>
      <c r="P162" s="159"/>
      <c r="Q162" s="6"/>
    </row>
    <row r="163" spans="1:18" x14ac:dyDescent="0.25">
      <c r="A163" s="246"/>
      <c r="B163" s="115" t="s">
        <v>109</v>
      </c>
      <c r="C163" s="110"/>
      <c r="D163" s="117" t="s">
        <v>396</v>
      </c>
      <c r="E163" s="84" t="s">
        <v>460</v>
      </c>
      <c r="F163" s="104" t="s">
        <v>151</v>
      </c>
      <c r="G163" s="110">
        <v>310</v>
      </c>
      <c r="H163" s="161">
        <v>10000</v>
      </c>
      <c r="I163" s="162"/>
      <c r="J163" s="163"/>
      <c r="K163" s="159">
        <v>5000</v>
      </c>
      <c r="L163" s="159"/>
      <c r="M163" s="159"/>
      <c r="N163" s="159">
        <v>5000</v>
      </c>
      <c r="O163" s="159"/>
      <c r="P163" s="159"/>
      <c r="Q163" s="6"/>
    </row>
    <row r="164" spans="1:18" x14ac:dyDescent="0.25">
      <c r="A164" s="246"/>
      <c r="B164" s="115" t="s">
        <v>109</v>
      </c>
      <c r="C164" s="110"/>
      <c r="D164" s="117" t="s">
        <v>398</v>
      </c>
      <c r="E164" s="84" t="s">
        <v>461</v>
      </c>
      <c r="F164" s="104" t="s">
        <v>151</v>
      </c>
      <c r="G164" s="110">
        <v>310</v>
      </c>
      <c r="H164" s="161">
        <v>411200</v>
      </c>
      <c r="I164" s="162"/>
      <c r="J164" s="163"/>
      <c r="K164" s="159">
        <v>411200</v>
      </c>
      <c r="L164" s="159"/>
      <c r="M164" s="159"/>
      <c r="N164" s="159">
        <v>411200</v>
      </c>
      <c r="O164" s="159"/>
      <c r="P164" s="159"/>
      <c r="Q164" s="6"/>
      <c r="R164" s="158">
        <f>H164+H165+H166</f>
        <v>1170420</v>
      </c>
    </row>
    <row r="165" spans="1:18" x14ac:dyDescent="0.25">
      <c r="A165" s="246"/>
      <c r="B165" s="115" t="s">
        <v>109</v>
      </c>
      <c r="C165" s="110"/>
      <c r="D165" s="117" t="s">
        <v>399</v>
      </c>
      <c r="E165" s="84" t="s">
        <v>461</v>
      </c>
      <c r="F165" s="104" t="s">
        <v>151</v>
      </c>
      <c r="G165" s="110">
        <v>310</v>
      </c>
      <c r="H165" s="161">
        <v>659220</v>
      </c>
      <c r="I165" s="162"/>
      <c r="J165" s="163"/>
      <c r="K165" s="161">
        <v>659220</v>
      </c>
      <c r="L165" s="162"/>
      <c r="M165" s="163"/>
      <c r="N165" s="161">
        <v>659220</v>
      </c>
      <c r="O165" s="162"/>
      <c r="P165" s="163"/>
      <c r="Q165" s="6"/>
    </row>
    <row r="166" spans="1:18" x14ac:dyDescent="0.25">
      <c r="A166" s="246"/>
      <c r="B166" s="115" t="s">
        <v>109</v>
      </c>
      <c r="C166" s="110"/>
      <c r="D166" s="117" t="s">
        <v>400</v>
      </c>
      <c r="E166" s="84" t="s">
        <v>461</v>
      </c>
      <c r="F166" s="104" t="s">
        <v>151</v>
      </c>
      <c r="G166" s="110">
        <v>310</v>
      </c>
      <c r="H166" s="161">
        <v>100000</v>
      </c>
      <c r="I166" s="162"/>
      <c r="J166" s="163"/>
      <c r="K166" s="161">
        <v>100000</v>
      </c>
      <c r="L166" s="162"/>
      <c r="M166" s="163"/>
      <c r="N166" s="161">
        <v>100000</v>
      </c>
      <c r="O166" s="162"/>
      <c r="P166" s="163"/>
      <c r="Q166" s="6"/>
    </row>
    <row r="167" spans="1:18" x14ac:dyDescent="0.25">
      <c r="A167" s="246"/>
      <c r="B167" s="115" t="s">
        <v>109</v>
      </c>
      <c r="C167" s="110"/>
      <c r="D167" s="117" t="s">
        <v>402</v>
      </c>
      <c r="E167" s="84" t="s">
        <v>462</v>
      </c>
      <c r="F167" s="104" t="s">
        <v>151</v>
      </c>
      <c r="G167" s="110">
        <v>310</v>
      </c>
      <c r="H167" s="161">
        <v>1411430</v>
      </c>
      <c r="I167" s="162"/>
      <c r="J167" s="163"/>
      <c r="K167" s="161">
        <v>1411430</v>
      </c>
      <c r="L167" s="162"/>
      <c r="M167" s="163"/>
      <c r="N167" s="161">
        <v>1411430</v>
      </c>
      <c r="O167" s="162"/>
      <c r="P167" s="163"/>
      <c r="Q167" s="6"/>
    </row>
    <row r="168" spans="1:18" x14ac:dyDescent="0.25">
      <c r="A168" s="245"/>
      <c r="B168" s="115" t="s">
        <v>109</v>
      </c>
      <c r="C168" s="110"/>
      <c r="D168" s="117" t="s">
        <v>404</v>
      </c>
      <c r="E168" s="84" t="s">
        <v>462</v>
      </c>
      <c r="F168" s="104" t="s">
        <v>151</v>
      </c>
      <c r="G168" s="110">
        <v>310</v>
      </c>
      <c r="H168" s="161">
        <v>2013620</v>
      </c>
      <c r="I168" s="162"/>
      <c r="J168" s="163"/>
      <c r="K168" s="161">
        <v>2013620</v>
      </c>
      <c r="L168" s="162"/>
      <c r="M168" s="163"/>
      <c r="N168" s="161">
        <v>2013620</v>
      </c>
      <c r="O168" s="162"/>
      <c r="P168" s="163"/>
      <c r="Q168" s="6"/>
    </row>
    <row r="169" spans="1:18" ht="23.25" customHeight="1" x14ac:dyDescent="0.25">
      <c r="A169" s="247" t="s">
        <v>464</v>
      </c>
      <c r="B169" s="115" t="s">
        <v>109</v>
      </c>
      <c r="C169" s="110"/>
      <c r="D169" s="117" t="s">
        <v>398</v>
      </c>
      <c r="E169" s="84" t="s">
        <v>463</v>
      </c>
      <c r="F169" s="104" t="s">
        <v>151</v>
      </c>
      <c r="G169" s="110">
        <v>341</v>
      </c>
      <c r="H169" s="161">
        <v>35000</v>
      </c>
      <c r="I169" s="162"/>
      <c r="J169" s="163"/>
      <c r="K169" s="161">
        <v>35000</v>
      </c>
      <c r="L169" s="162"/>
      <c r="M169" s="163"/>
      <c r="N169" s="161">
        <v>35000</v>
      </c>
      <c r="O169" s="162"/>
      <c r="P169" s="163"/>
      <c r="Q169" s="6"/>
      <c r="R169" s="158">
        <f>H169+H170+H173+H174+H175+H176+H177+H178+H179+H182+H183+H184+H187+H188</f>
        <v>4519989</v>
      </c>
    </row>
    <row r="170" spans="1:18" ht="23.25" customHeight="1" x14ac:dyDescent="0.25">
      <c r="A170" s="248"/>
      <c r="B170" s="115" t="s">
        <v>109</v>
      </c>
      <c r="C170" s="110"/>
      <c r="D170" s="117" t="s">
        <v>399</v>
      </c>
      <c r="E170" s="84" t="s">
        <v>463</v>
      </c>
      <c r="F170" s="104" t="s">
        <v>151</v>
      </c>
      <c r="G170" s="110">
        <v>341</v>
      </c>
      <c r="H170" s="161">
        <v>50000</v>
      </c>
      <c r="I170" s="162"/>
      <c r="J170" s="163"/>
      <c r="K170" s="161">
        <v>50000</v>
      </c>
      <c r="L170" s="162"/>
      <c r="M170" s="163"/>
      <c r="N170" s="161">
        <v>50000</v>
      </c>
      <c r="O170" s="162"/>
      <c r="P170" s="163"/>
      <c r="Q170" s="6"/>
    </row>
    <row r="171" spans="1:18" x14ac:dyDescent="0.25">
      <c r="A171" s="244" t="s">
        <v>465</v>
      </c>
      <c r="B171" s="115" t="s">
        <v>109</v>
      </c>
      <c r="C171" s="110"/>
      <c r="D171" s="117" t="s">
        <v>396</v>
      </c>
      <c r="E171" s="84" t="s">
        <v>471</v>
      </c>
      <c r="F171" s="104" t="s">
        <v>151</v>
      </c>
      <c r="G171" s="110">
        <v>342</v>
      </c>
      <c r="H171" s="161">
        <v>976751.43</v>
      </c>
      <c r="I171" s="162"/>
      <c r="J171" s="163"/>
      <c r="K171" s="159">
        <v>929220.54</v>
      </c>
      <c r="L171" s="159"/>
      <c r="M171" s="159"/>
      <c r="N171" s="159">
        <v>929220.54</v>
      </c>
      <c r="O171" s="159"/>
      <c r="P171" s="159"/>
      <c r="Q171" s="6"/>
    </row>
    <row r="172" spans="1:18" x14ac:dyDescent="0.25">
      <c r="A172" s="246"/>
      <c r="B172" s="115" t="s">
        <v>109</v>
      </c>
      <c r="C172" s="110"/>
      <c r="D172" s="117" t="s">
        <v>396</v>
      </c>
      <c r="E172" s="84" t="s">
        <v>472</v>
      </c>
      <c r="F172" s="104" t="s">
        <v>151</v>
      </c>
      <c r="G172" s="110">
        <v>342</v>
      </c>
      <c r="H172" s="161">
        <v>9991352.1300000008</v>
      </c>
      <c r="I172" s="162"/>
      <c r="J172" s="163"/>
      <c r="K172" s="160">
        <v>9900000</v>
      </c>
      <c r="L172" s="160"/>
      <c r="M172" s="160"/>
      <c r="N172" s="160">
        <v>9900000</v>
      </c>
      <c r="O172" s="160"/>
      <c r="P172" s="160"/>
      <c r="Q172" s="6"/>
    </row>
    <row r="173" spans="1:18" x14ac:dyDescent="0.25">
      <c r="A173" s="246"/>
      <c r="B173" s="115" t="s">
        <v>109</v>
      </c>
      <c r="C173" s="110"/>
      <c r="D173" s="117" t="s">
        <v>424</v>
      </c>
      <c r="E173" s="84" t="s">
        <v>426</v>
      </c>
      <c r="F173" s="104" t="s">
        <v>151</v>
      </c>
      <c r="G173" s="110">
        <v>342</v>
      </c>
      <c r="H173" s="161">
        <v>1779300</v>
      </c>
      <c r="I173" s="162"/>
      <c r="J173" s="163"/>
      <c r="K173" s="161">
        <v>1779300</v>
      </c>
      <c r="L173" s="162"/>
      <c r="M173" s="163"/>
      <c r="N173" s="161">
        <v>1779300</v>
      </c>
      <c r="O173" s="162"/>
      <c r="P173" s="163"/>
      <c r="Q173" s="6"/>
    </row>
    <row r="174" spans="1:18" x14ac:dyDescent="0.25">
      <c r="A174" s="245"/>
      <c r="B174" s="115" t="s">
        <v>109</v>
      </c>
      <c r="C174" s="110"/>
      <c r="D174" s="117" t="s">
        <v>425</v>
      </c>
      <c r="E174" s="84" t="s">
        <v>426</v>
      </c>
      <c r="F174" s="104" t="s">
        <v>151</v>
      </c>
      <c r="G174" s="110">
        <v>342</v>
      </c>
      <c r="H174" s="161">
        <v>740000</v>
      </c>
      <c r="I174" s="162"/>
      <c r="J174" s="163"/>
      <c r="K174" s="161">
        <v>740000</v>
      </c>
      <c r="L174" s="162"/>
      <c r="M174" s="163"/>
      <c r="N174" s="161">
        <v>740000</v>
      </c>
      <c r="O174" s="162"/>
      <c r="P174" s="163"/>
      <c r="Q174" s="6"/>
    </row>
    <row r="175" spans="1:18" x14ac:dyDescent="0.25">
      <c r="A175" s="145" t="s">
        <v>466</v>
      </c>
      <c r="B175" s="115" t="s">
        <v>109</v>
      </c>
      <c r="C175" s="110"/>
      <c r="D175" s="117" t="s">
        <v>399</v>
      </c>
      <c r="E175" s="84" t="s">
        <v>473</v>
      </c>
      <c r="F175" s="104" t="s">
        <v>151</v>
      </c>
      <c r="G175" s="110">
        <v>343</v>
      </c>
      <c r="H175" s="164">
        <v>100000</v>
      </c>
      <c r="I175" s="165"/>
      <c r="J175" s="166"/>
      <c r="K175" s="164">
        <v>100000</v>
      </c>
      <c r="L175" s="165"/>
      <c r="M175" s="166"/>
      <c r="N175" s="164">
        <v>100000</v>
      </c>
      <c r="O175" s="165"/>
      <c r="P175" s="166"/>
      <c r="Q175" s="6"/>
    </row>
    <row r="176" spans="1:18" x14ac:dyDescent="0.25">
      <c r="A176" s="244" t="s">
        <v>467</v>
      </c>
      <c r="B176" s="115" t="s">
        <v>109</v>
      </c>
      <c r="C176" s="110"/>
      <c r="D176" s="117" t="s">
        <v>398</v>
      </c>
      <c r="E176" s="84" t="s">
        <v>474</v>
      </c>
      <c r="F176" s="104" t="s">
        <v>151</v>
      </c>
      <c r="G176" s="110">
        <v>344</v>
      </c>
      <c r="H176" s="161">
        <v>250000</v>
      </c>
      <c r="I176" s="162"/>
      <c r="J176" s="163"/>
      <c r="K176" s="161">
        <v>250000</v>
      </c>
      <c r="L176" s="162"/>
      <c r="M176" s="163"/>
      <c r="N176" s="161">
        <v>250000</v>
      </c>
      <c r="O176" s="162"/>
      <c r="P176" s="163"/>
      <c r="Q176" s="6"/>
    </row>
    <row r="177" spans="1:17" x14ac:dyDescent="0.25">
      <c r="A177" s="245"/>
      <c r="B177" s="115" t="s">
        <v>109</v>
      </c>
      <c r="C177" s="110"/>
      <c r="D177" s="117" t="s">
        <v>399</v>
      </c>
      <c r="E177" s="84" t="s">
        <v>474</v>
      </c>
      <c r="F177" s="104" t="s">
        <v>151</v>
      </c>
      <c r="G177" s="110">
        <v>344</v>
      </c>
      <c r="H177" s="161">
        <v>200000</v>
      </c>
      <c r="I177" s="162"/>
      <c r="J177" s="163"/>
      <c r="K177" s="161">
        <v>200000</v>
      </c>
      <c r="L177" s="162"/>
      <c r="M177" s="163"/>
      <c r="N177" s="161">
        <v>200000</v>
      </c>
      <c r="O177" s="162"/>
      <c r="P177" s="163"/>
      <c r="Q177" s="6"/>
    </row>
    <row r="178" spans="1:17" x14ac:dyDescent="0.25">
      <c r="A178" s="244" t="s">
        <v>468</v>
      </c>
      <c r="B178" s="115" t="s">
        <v>109</v>
      </c>
      <c r="C178" s="110"/>
      <c r="D178" s="117" t="s">
        <v>398</v>
      </c>
      <c r="E178" s="84" t="s">
        <v>475</v>
      </c>
      <c r="F178" s="104" t="s">
        <v>151</v>
      </c>
      <c r="G178" s="110">
        <v>345</v>
      </c>
      <c r="H178" s="161">
        <v>150000</v>
      </c>
      <c r="I178" s="162"/>
      <c r="J178" s="163"/>
      <c r="K178" s="161">
        <v>150000</v>
      </c>
      <c r="L178" s="162"/>
      <c r="M178" s="163"/>
      <c r="N178" s="161">
        <v>150000</v>
      </c>
      <c r="O178" s="162"/>
      <c r="P178" s="163"/>
      <c r="Q178" s="6"/>
    </row>
    <row r="179" spans="1:17" x14ac:dyDescent="0.25">
      <c r="A179" s="245"/>
      <c r="B179" s="115" t="s">
        <v>109</v>
      </c>
      <c r="C179" s="110"/>
      <c r="D179" s="117" t="s">
        <v>400</v>
      </c>
      <c r="E179" s="84" t="s">
        <v>475</v>
      </c>
      <c r="F179" s="104" t="s">
        <v>151</v>
      </c>
      <c r="G179" s="110">
        <v>345</v>
      </c>
      <c r="H179" s="161">
        <v>80000</v>
      </c>
      <c r="I179" s="162"/>
      <c r="J179" s="163"/>
      <c r="K179" s="161">
        <v>80000</v>
      </c>
      <c r="L179" s="162"/>
      <c r="M179" s="163"/>
      <c r="N179" s="161">
        <v>80000</v>
      </c>
      <c r="O179" s="162"/>
      <c r="P179" s="163"/>
      <c r="Q179" s="6"/>
    </row>
    <row r="180" spans="1:17" x14ac:dyDescent="0.25">
      <c r="A180" s="244" t="s">
        <v>469</v>
      </c>
      <c r="B180" s="115" t="s">
        <v>109</v>
      </c>
      <c r="C180" s="110"/>
      <c r="D180" s="117" t="s">
        <v>396</v>
      </c>
      <c r="E180" s="84" t="s">
        <v>476</v>
      </c>
      <c r="F180" s="104" t="s">
        <v>151</v>
      </c>
      <c r="G180" s="110">
        <v>346</v>
      </c>
      <c r="H180" s="161">
        <v>100000</v>
      </c>
      <c r="I180" s="162"/>
      <c r="J180" s="163"/>
      <c r="K180" s="161">
        <v>100000</v>
      </c>
      <c r="L180" s="162"/>
      <c r="M180" s="163"/>
      <c r="N180" s="161">
        <v>100000</v>
      </c>
      <c r="O180" s="162"/>
      <c r="P180" s="163"/>
      <c r="Q180" s="6"/>
    </row>
    <row r="181" spans="1:17" x14ac:dyDescent="0.25">
      <c r="A181" s="246"/>
      <c r="B181" s="115" t="s">
        <v>109</v>
      </c>
      <c r="C181" s="110"/>
      <c r="D181" s="117" t="s">
        <v>396</v>
      </c>
      <c r="E181" s="84" t="s">
        <v>477</v>
      </c>
      <c r="F181" s="104" t="s">
        <v>151</v>
      </c>
      <c r="G181" s="110">
        <v>346</v>
      </c>
      <c r="H181" s="161">
        <v>30000</v>
      </c>
      <c r="I181" s="162"/>
      <c r="J181" s="163"/>
      <c r="K181" s="161">
        <v>30000</v>
      </c>
      <c r="L181" s="162"/>
      <c r="M181" s="163"/>
      <c r="N181" s="161">
        <v>30000</v>
      </c>
      <c r="O181" s="162"/>
      <c r="P181" s="163"/>
      <c r="Q181" s="6"/>
    </row>
    <row r="182" spans="1:17" x14ac:dyDescent="0.25">
      <c r="A182" s="246"/>
      <c r="B182" s="115" t="s">
        <v>109</v>
      </c>
      <c r="C182" s="110"/>
      <c r="D182" s="117" t="s">
        <v>398</v>
      </c>
      <c r="E182" s="84" t="s">
        <v>478</v>
      </c>
      <c r="F182" s="104" t="s">
        <v>151</v>
      </c>
      <c r="G182" s="110">
        <v>346</v>
      </c>
      <c r="H182" s="161">
        <v>521261</v>
      </c>
      <c r="I182" s="162"/>
      <c r="J182" s="163"/>
      <c r="K182" s="161">
        <v>521261</v>
      </c>
      <c r="L182" s="162"/>
      <c r="M182" s="163"/>
      <c r="N182" s="161">
        <v>521261</v>
      </c>
      <c r="O182" s="162"/>
      <c r="P182" s="163"/>
      <c r="Q182" s="6"/>
    </row>
    <row r="183" spans="1:17" x14ac:dyDescent="0.25">
      <c r="A183" s="246"/>
      <c r="B183" s="115" t="s">
        <v>109</v>
      </c>
      <c r="C183" s="110"/>
      <c r="D183" s="117" t="s">
        <v>399</v>
      </c>
      <c r="E183" s="84" t="s">
        <v>478</v>
      </c>
      <c r="F183" s="104" t="s">
        <v>151</v>
      </c>
      <c r="G183" s="110">
        <v>346</v>
      </c>
      <c r="H183" s="161">
        <v>463028</v>
      </c>
      <c r="I183" s="162"/>
      <c r="J183" s="163"/>
      <c r="K183" s="161">
        <v>463028</v>
      </c>
      <c r="L183" s="162"/>
      <c r="M183" s="163"/>
      <c r="N183" s="161">
        <v>463028</v>
      </c>
      <c r="O183" s="162"/>
      <c r="P183" s="163"/>
      <c r="Q183" s="6"/>
    </row>
    <row r="184" spans="1:17" x14ac:dyDescent="0.25">
      <c r="A184" s="246"/>
      <c r="B184" s="115" t="s">
        <v>109</v>
      </c>
      <c r="C184" s="110"/>
      <c r="D184" s="117" t="s">
        <v>400</v>
      </c>
      <c r="E184" s="84" t="s">
        <v>478</v>
      </c>
      <c r="F184" s="104" t="s">
        <v>151</v>
      </c>
      <c r="G184" s="110">
        <v>346</v>
      </c>
      <c r="H184" s="161">
        <v>48400</v>
      </c>
      <c r="I184" s="162"/>
      <c r="J184" s="163"/>
      <c r="K184" s="161">
        <v>48400</v>
      </c>
      <c r="L184" s="162"/>
      <c r="M184" s="163"/>
      <c r="N184" s="161">
        <v>48400</v>
      </c>
      <c r="O184" s="162"/>
      <c r="P184" s="163"/>
      <c r="Q184" s="6"/>
    </row>
    <row r="185" spans="1:17" x14ac:dyDescent="0.25">
      <c r="A185" s="246"/>
      <c r="B185" s="115" t="s">
        <v>109</v>
      </c>
      <c r="C185" s="110"/>
      <c r="D185" s="117" t="s">
        <v>402</v>
      </c>
      <c r="E185" s="84" t="s">
        <v>479</v>
      </c>
      <c r="F185" s="104" t="s">
        <v>151</v>
      </c>
      <c r="G185" s="110">
        <v>346</v>
      </c>
      <c r="H185" s="161">
        <v>743000</v>
      </c>
      <c r="I185" s="162"/>
      <c r="J185" s="163"/>
      <c r="K185" s="161">
        <v>743000</v>
      </c>
      <c r="L185" s="162"/>
      <c r="M185" s="163"/>
      <c r="N185" s="161">
        <v>743000</v>
      </c>
      <c r="O185" s="162"/>
      <c r="P185" s="163"/>
      <c r="Q185" s="6"/>
    </row>
    <row r="186" spans="1:17" x14ac:dyDescent="0.25">
      <c r="A186" s="245"/>
      <c r="B186" s="115" t="s">
        <v>109</v>
      </c>
      <c r="C186" s="110"/>
      <c r="D186" s="117" t="s">
        <v>404</v>
      </c>
      <c r="E186" s="84" t="s">
        <v>479</v>
      </c>
      <c r="F186" s="104" t="s">
        <v>151</v>
      </c>
      <c r="G186" s="110">
        <v>346</v>
      </c>
      <c r="H186" s="161">
        <v>90000</v>
      </c>
      <c r="I186" s="162"/>
      <c r="J186" s="163"/>
      <c r="K186" s="161">
        <v>90000</v>
      </c>
      <c r="L186" s="162"/>
      <c r="M186" s="163"/>
      <c r="N186" s="161">
        <v>90000</v>
      </c>
      <c r="O186" s="162"/>
      <c r="P186" s="163"/>
      <c r="Q186" s="6"/>
    </row>
    <row r="187" spans="1:17" x14ac:dyDescent="0.25">
      <c r="A187" s="244" t="s">
        <v>470</v>
      </c>
      <c r="B187" s="115" t="s">
        <v>109</v>
      </c>
      <c r="C187" s="110"/>
      <c r="D187" s="117" t="s">
        <v>398</v>
      </c>
      <c r="E187" s="84" t="s">
        <v>480</v>
      </c>
      <c r="F187" s="104" t="s">
        <v>151</v>
      </c>
      <c r="G187" s="110">
        <v>349</v>
      </c>
      <c r="H187" s="161">
        <v>23000</v>
      </c>
      <c r="I187" s="162"/>
      <c r="J187" s="163"/>
      <c r="K187" s="161">
        <v>23000</v>
      </c>
      <c r="L187" s="162"/>
      <c r="M187" s="163"/>
      <c r="N187" s="161">
        <v>23000</v>
      </c>
      <c r="O187" s="162"/>
      <c r="P187" s="163"/>
      <c r="Q187" s="6"/>
    </row>
    <row r="188" spans="1:17" x14ac:dyDescent="0.25">
      <c r="A188" s="245"/>
      <c r="B188" s="115" t="s">
        <v>109</v>
      </c>
      <c r="C188" s="110"/>
      <c r="D188" s="117" t="s">
        <v>399</v>
      </c>
      <c r="E188" s="84" t="s">
        <v>480</v>
      </c>
      <c r="F188" s="104" t="s">
        <v>151</v>
      </c>
      <c r="G188" s="110">
        <v>349</v>
      </c>
      <c r="H188" s="161">
        <v>80000</v>
      </c>
      <c r="I188" s="162"/>
      <c r="J188" s="163"/>
      <c r="K188" s="161">
        <v>80000</v>
      </c>
      <c r="L188" s="162"/>
      <c r="M188" s="163"/>
      <c r="N188" s="161">
        <v>80000</v>
      </c>
      <c r="O188" s="162"/>
      <c r="P188" s="163"/>
      <c r="Q188" s="6"/>
    </row>
    <row r="189" spans="1:17" x14ac:dyDescent="0.25">
      <c r="A189" s="144"/>
      <c r="B189" s="105" t="s">
        <v>109</v>
      </c>
      <c r="C189" s="110"/>
      <c r="D189" s="28"/>
      <c r="E189" s="28"/>
      <c r="F189" s="104" t="s">
        <v>151</v>
      </c>
      <c r="G189" s="110"/>
      <c r="H189" s="167"/>
      <c r="I189" s="168"/>
      <c r="J189" s="169"/>
      <c r="K189" s="167"/>
      <c r="L189" s="168"/>
      <c r="M189" s="169"/>
      <c r="N189" s="167"/>
      <c r="O189" s="168"/>
      <c r="P189" s="169"/>
      <c r="Q189" s="6"/>
    </row>
    <row r="190" spans="1:17" x14ac:dyDescent="0.25">
      <c r="A190" s="144"/>
      <c r="B190" s="105" t="s">
        <v>109</v>
      </c>
      <c r="C190" s="110"/>
      <c r="D190" s="28"/>
      <c r="E190" s="28"/>
      <c r="F190" s="104" t="s">
        <v>151</v>
      </c>
      <c r="G190" s="110"/>
      <c r="H190" s="159"/>
      <c r="I190" s="159"/>
      <c r="J190" s="159"/>
      <c r="K190" s="159"/>
      <c r="L190" s="159"/>
      <c r="M190" s="159"/>
      <c r="N190" s="159"/>
      <c r="O190" s="159"/>
      <c r="P190" s="159"/>
      <c r="Q190" s="6"/>
    </row>
    <row r="191" spans="1:17" ht="28.5" customHeight="1" x14ac:dyDescent="0.25">
      <c r="A191" s="135" t="s">
        <v>45</v>
      </c>
      <c r="B191" s="105" t="s">
        <v>110</v>
      </c>
      <c r="C191" s="104"/>
      <c r="D191" s="28"/>
      <c r="E191" s="28"/>
      <c r="F191" s="104" t="s">
        <v>152</v>
      </c>
      <c r="G191" s="110"/>
      <c r="H191" s="159"/>
      <c r="I191" s="159"/>
      <c r="J191" s="159"/>
      <c r="K191" s="159"/>
      <c r="L191" s="159"/>
      <c r="M191" s="159"/>
      <c r="N191" s="159"/>
      <c r="O191" s="159"/>
      <c r="P191" s="159"/>
      <c r="Q191" s="6"/>
    </row>
    <row r="192" spans="1:17" ht="15" customHeight="1" x14ac:dyDescent="0.25">
      <c r="A192" s="143" t="s">
        <v>46</v>
      </c>
      <c r="B192" s="105" t="s">
        <v>111</v>
      </c>
      <c r="C192" s="104"/>
      <c r="D192" s="28"/>
      <c r="E192" s="28"/>
      <c r="F192" s="104" t="s">
        <v>153</v>
      </c>
      <c r="G192" s="110"/>
      <c r="H192" s="159"/>
      <c r="I192" s="159"/>
      <c r="J192" s="159"/>
      <c r="K192" s="159"/>
      <c r="L192" s="159"/>
      <c r="M192" s="159"/>
      <c r="N192" s="159"/>
      <c r="O192" s="159"/>
      <c r="P192" s="159"/>
      <c r="Q192" s="6"/>
    </row>
    <row r="193" spans="1:18" ht="27.75" customHeight="1" x14ac:dyDescent="0.25">
      <c r="A193" s="143" t="s">
        <v>47</v>
      </c>
      <c r="B193" s="105" t="s">
        <v>112</v>
      </c>
      <c r="C193" s="104"/>
      <c r="D193" s="28"/>
      <c r="E193" s="28"/>
      <c r="F193" s="104" t="s">
        <v>154</v>
      </c>
      <c r="G193" s="110"/>
      <c r="H193" s="159"/>
      <c r="I193" s="159"/>
      <c r="J193" s="159"/>
      <c r="K193" s="159"/>
      <c r="L193" s="159"/>
      <c r="M193" s="159"/>
      <c r="N193" s="159"/>
      <c r="O193" s="159"/>
      <c r="P193" s="159"/>
      <c r="Q193" s="6"/>
    </row>
    <row r="194" spans="1:18" x14ac:dyDescent="0.25">
      <c r="A194" s="130" t="s">
        <v>51</v>
      </c>
      <c r="B194" s="106" t="s">
        <v>113</v>
      </c>
      <c r="C194" s="104"/>
      <c r="D194" s="28"/>
      <c r="E194" s="28"/>
      <c r="F194" s="123" t="s">
        <v>155</v>
      </c>
      <c r="G194" s="110"/>
      <c r="H194" s="159"/>
      <c r="I194" s="159"/>
      <c r="J194" s="159"/>
      <c r="K194" s="159"/>
      <c r="L194" s="159"/>
      <c r="M194" s="159"/>
      <c r="N194" s="159"/>
      <c r="O194" s="159"/>
      <c r="P194" s="159"/>
      <c r="Q194" s="6" t="s">
        <v>120</v>
      </c>
    </row>
    <row r="195" spans="1:18" ht="24.75" customHeight="1" x14ac:dyDescent="0.25">
      <c r="A195" s="141" t="s">
        <v>53</v>
      </c>
      <c r="B195" s="105" t="s">
        <v>114</v>
      </c>
      <c r="C195" s="104"/>
      <c r="D195" s="28"/>
      <c r="E195" s="28"/>
      <c r="F195" s="104"/>
      <c r="G195" s="110"/>
      <c r="H195" s="159"/>
      <c r="I195" s="159"/>
      <c r="J195" s="159"/>
      <c r="K195" s="159"/>
      <c r="L195" s="159"/>
      <c r="M195" s="159"/>
      <c r="N195" s="159"/>
      <c r="O195" s="159"/>
      <c r="P195" s="159"/>
      <c r="Q195" s="6" t="s">
        <v>120</v>
      </c>
    </row>
    <row r="196" spans="1:18" ht="15" customHeight="1" x14ac:dyDescent="0.25">
      <c r="A196" s="141" t="s">
        <v>54</v>
      </c>
      <c r="B196" s="105" t="s">
        <v>115</v>
      </c>
      <c r="C196" s="104"/>
      <c r="D196" s="28"/>
      <c r="E196" s="28"/>
      <c r="F196" s="104"/>
      <c r="G196" s="110"/>
      <c r="H196" s="159"/>
      <c r="I196" s="159"/>
      <c r="J196" s="159"/>
      <c r="K196" s="159"/>
      <c r="L196" s="159"/>
      <c r="M196" s="159"/>
      <c r="N196" s="159"/>
      <c r="O196" s="159"/>
      <c r="P196" s="159"/>
      <c r="Q196" s="6" t="s">
        <v>120</v>
      </c>
    </row>
    <row r="197" spans="1:18" ht="15" customHeight="1" x14ac:dyDescent="0.25">
      <c r="A197" s="141" t="s">
        <v>52</v>
      </c>
      <c r="B197" s="105" t="s">
        <v>116</v>
      </c>
      <c r="C197" s="104"/>
      <c r="D197" s="28"/>
      <c r="E197" s="28"/>
      <c r="F197" s="104"/>
      <c r="G197" s="110"/>
      <c r="H197" s="159"/>
      <c r="I197" s="159"/>
      <c r="J197" s="159"/>
      <c r="K197" s="159"/>
      <c r="L197" s="159"/>
      <c r="M197" s="159"/>
      <c r="N197" s="159"/>
      <c r="O197" s="159"/>
      <c r="P197" s="159"/>
      <c r="Q197" s="6" t="s">
        <v>120</v>
      </c>
    </row>
    <row r="198" spans="1:18" x14ac:dyDescent="0.25">
      <c r="A198" s="130" t="s">
        <v>55</v>
      </c>
      <c r="B198" s="106" t="s">
        <v>117</v>
      </c>
      <c r="C198" s="104"/>
      <c r="D198" s="28"/>
      <c r="E198" s="28"/>
      <c r="F198" s="123" t="s">
        <v>120</v>
      </c>
      <c r="G198" s="110"/>
      <c r="H198" s="159"/>
      <c r="I198" s="159"/>
      <c r="J198" s="159"/>
      <c r="K198" s="159"/>
      <c r="L198" s="159"/>
      <c r="M198" s="159"/>
      <c r="N198" s="159"/>
      <c r="O198" s="159"/>
      <c r="P198" s="159"/>
      <c r="Q198" s="6" t="s">
        <v>120</v>
      </c>
    </row>
    <row r="199" spans="1:18" ht="15" customHeight="1" x14ac:dyDescent="0.25">
      <c r="A199" s="141" t="s">
        <v>48</v>
      </c>
      <c r="B199" s="105" t="s">
        <v>118</v>
      </c>
      <c r="C199" s="104"/>
      <c r="D199" s="28"/>
      <c r="E199" s="28"/>
      <c r="F199" s="104" t="s">
        <v>156</v>
      </c>
      <c r="G199" s="110"/>
      <c r="H199" s="159"/>
      <c r="I199" s="159"/>
      <c r="J199" s="159"/>
      <c r="K199" s="159"/>
      <c r="L199" s="159"/>
      <c r="M199" s="159"/>
      <c r="N199" s="159"/>
      <c r="O199" s="159"/>
      <c r="P199" s="159"/>
      <c r="Q199" s="6" t="s">
        <v>120</v>
      </c>
    </row>
    <row r="200" spans="1:18" ht="15.75" thickBot="1" x14ac:dyDescent="0.3">
      <c r="A200" s="141"/>
      <c r="B200" s="113"/>
      <c r="C200" s="114"/>
      <c r="D200" s="36"/>
      <c r="E200" s="36"/>
      <c r="F200" s="114"/>
      <c r="G200" s="127"/>
      <c r="H200" s="185"/>
      <c r="I200" s="185"/>
      <c r="J200" s="185"/>
      <c r="K200" s="185"/>
      <c r="L200" s="185"/>
      <c r="M200" s="185"/>
      <c r="N200" s="185"/>
      <c r="O200" s="185"/>
      <c r="P200" s="185"/>
      <c r="Q200" s="9"/>
    </row>
    <row r="201" spans="1:18" x14ac:dyDescent="0.25">
      <c r="R201" s="158">
        <f>R169+R164+R151+R147+R145+R142+R139+R122+R98+R88+R78</f>
        <v>41105680.200000003</v>
      </c>
    </row>
  </sheetData>
  <mergeCells count="584">
    <mergeCell ref="A178:A179"/>
    <mergeCell ref="A180:A186"/>
    <mergeCell ref="A187:A188"/>
    <mergeCell ref="A124:A125"/>
    <mergeCell ref="A139:A141"/>
    <mergeCell ref="A142:A143"/>
    <mergeCell ref="A144:A146"/>
    <mergeCell ref="A147:A149"/>
    <mergeCell ref="A150:A161"/>
    <mergeCell ref="A162:A168"/>
    <mergeCell ref="A169:A170"/>
    <mergeCell ref="A171:A174"/>
    <mergeCell ref="A176:A177"/>
    <mergeCell ref="A88:A94"/>
    <mergeCell ref="A98:A108"/>
    <mergeCell ref="H28:J28"/>
    <mergeCell ref="K28:M28"/>
    <mergeCell ref="N28:P28"/>
    <mergeCell ref="H26:J26"/>
    <mergeCell ref="K26:M26"/>
    <mergeCell ref="N26:P26"/>
    <mergeCell ref="A77:A87"/>
    <mergeCell ref="B52:B53"/>
    <mergeCell ref="F52:F53"/>
    <mergeCell ref="H49:J50"/>
    <mergeCell ref="H51:J51"/>
    <mergeCell ref="H76:J76"/>
    <mergeCell ref="K76:M76"/>
    <mergeCell ref="N76:P76"/>
    <mergeCell ref="H94:J94"/>
    <mergeCell ref="K94:M94"/>
    <mergeCell ref="N94:P94"/>
    <mergeCell ref="K72:M72"/>
    <mergeCell ref="H66:J66"/>
    <mergeCell ref="K66:M66"/>
    <mergeCell ref="N66:P66"/>
    <mergeCell ref="H52:J53"/>
    <mergeCell ref="K1:Q1"/>
    <mergeCell ref="K2:Q2"/>
    <mergeCell ref="K3:Q3"/>
    <mergeCell ref="K4:Q4"/>
    <mergeCell ref="K5:Q5"/>
    <mergeCell ref="A13:L13"/>
    <mergeCell ref="A10:P10"/>
    <mergeCell ref="A11:L11"/>
    <mergeCell ref="A8:L8"/>
    <mergeCell ref="A9:L9"/>
    <mergeCell ref="K6:Q6"/>
    <mergeCell ref="A19:Q19"/>
    <mergeCell ref="Q9:Q10"/>
    <mergeCell ref="M11:P11"/>
    <mergeCell ref="M12:P12"/>
    <mergeCell ref="M13:P13"/>
    <mergeCell ref="M14:P14"/>
    <mergeCell ref="M15:P15"/>
    <mergeCell ref="M16:P16"/>
    <mergeCell ref="M17:P17"/>
    <mergeCell ref="A16:L16"/>
    <mergeCell ref="A21:A23"/>
    <mergeCell ref="B21:B23"/>
    <mergeCell ref="B69:B70"/>
    <mergeCell ref="C33:C34"/>
    <mergeCell ref="B33:B34"/>
    <mergeCell ref="B49:B50"/>
    <mergeCell ref="F69:F70"/>
    <mergeCell ref="C69:C70"/>
    <mergeCell ref="F49:F50"/>
    <mergeCell ref="F21:F23"/>
    <mergeCell ref="F33:F34"/>
    <mergeCell ref="D21:D23"/>
    <mergeCell ref="E21:E23"/>
    <mergeCell ref="C49:C50"/>
    <mergeCell ref="C52:C53"/>
    <mergeCell ref="C21:C23"/>
    <mergeCell ref="H24:J24"/>
    <mergeCell ref="K49:M50"/>
    <mergeCell ref="N49:P50"/>
    <mergeCell ref="Q49:Q50"/>
    <mergeCell ref="K51:M51"/>
    <mergeCell ref="H27:J27"/>
    <mergeCell ref="K27:M27"/>
    <mergeCell ref="K24:M24"/>
    <mergeCell ref="H23:J23"/>
    <mergeCell ref="K23:M23"/>
    <mergeCell ref="N23:P23"/>
    <mergeCell ref="H33:J34"/>
    <mergeCell ref="K33:M34"/>
    <mergeCell ref="N33:P34"/>
    <mergeCell ref="Q33:Q34"/>
    <mergeCell ref="H48:J48"/>
    <mergeCell ref="K48:M48"/>
    <mergeCell ref="N48:P48"/>
    <mergeCell ref="N51:P51"/>
    <mergeCell ref="K30:M30"/>
    <mergeCell ref="N30:P30"/>
    <mergeCell ref="H37:J37"/>
    <mergeCell ref="K37:M37"/>
    <mergeCell ref="N37:P37"/>
    <mergeCell ref="G21:G23"/>
    <mergeCell ref="H21:Q21"/>
    <mergeCell ref="N24:P24"/>
    <mergeCell ref="H25:J25"/>
    <mergeCell ref="K25:M25"/>
    <mergeCell ref="N25:P25"/>
    <mergeCell ref="Q22:Q23"/>
    <mergeCell ref="H47:J47"/>
    <mergeCell ref="K47:M47"/>
    <mergeCell ref="N47:P47"/>
    <mergeCell ref="H36:J36"/>
    <mergeCell ref="K36:M36"/>
    <mergeCell ref="N36:P36"/>
    <mergeCell ref="H44:J44"/>
    <mergeCell ref="K44:M44"/>
    <mergeCell ref="N44:P44"/>
    <mergeCell ref="H35:J35"/>
    <mergeCell ref="K35:M35"/>
    <mergeCell ref="N35:P35"/>
    <mergeCell ref="N27:P27"/>
    <mergeCell ref="H31:J31"/>
    <mergeCell ref="K31:M31"/>
    <mergeCell ref="N31:P31"/>
    <mergeCell ref="H30:J30"/>
    <mergeCell ref="Q52:Q53"/>
    <mergeCell ref="H54:J54"/>
    <mergeCell ref="K54:M54"/>
    <mergeCell ref="N54:P54"/>
    <mergeCell ref="H58:J58"/>
    <mergeCell ref="H59:J59"/>
    <mergeCell ref="H60:J60"/>
    <mergeCell ref="N58:P58"/>
    <mergeCell ref="N59:P59"/>
    <mergeCell ref="N60:P60"/>
    <mergeCell ref="H63:J63"/>
    <mergeCell ref="H64:J64"/>
    <mergeCell ref="H65:J65"/>
    <mergeCell ref="K58:M58"/>
    <mergeCell ref="K59:M59"/>
    <mergeCell ref="K60:M60"/>
    <mergeCell ref="K61:M61"/>
    <mergeCell ref="K62:M62"/>
    <mergeCell ref="K63:M63"/>
    <mergeCell ref="K64:M64"/>
    <mergeCell ref="K65:M65"/>
    <mergeCell ref="Q69:Q70"/>
    <mergeCell ref="H71:J71"/>
    <mergeCell ref="K71:M71"/>
    <mergeCell ref="N71:P71"/>
    <mergeCell ref="H67:J67"/>
    <mergeCell ref="K67:M67"/>
    <mergeCell ref="N67:P67"/>
    <mergeCell ref="H68:J68"/>
    <mergeCell ref="K68:M68"/>
    <mergeCell ref="N68:P68"/>
    <mergeCell ref="H69:J70"/>
    <mergeCell ref="K69:M70"/>
    <mergeCell ref="N69:P70"/>
    <mergeCell ref="K98:M98"/>
    <mergeCell ref="N98:P98"/>
    <mergeCell ref="H109:J109"/>
    <mergeCell ref="K109:M109"/>
    <mergeCell ref="N109:P109"/>
    <mergeCell ref="H110:J110"/>
    <mergeCell ref="K110:M110"/>
    <mergeCell ref="N110:P110"/>
    <mergeCell ref="K95:M95"/>
    <mergeCell ref="N95:P95"/>
    <mergeCell ref="H96:J96"/>
    <mergeCell ref="K96:M96"/>
    <mergeCell ref="N96:P96"/>
    <mergeCell ref="H97:J97"/>
    <mergeCell ref="K97:M97"/>
    <mergeCell ref="N97:P97"/>
    <mergeCell ref="H95:J95"/>
    <mergeCell ref="H98:J98"/>
    <mergeCell ref="H99:J99"/>
    <mergeCell ref="K99:M99"/>
    <mergeCell ref="N99:P99"/>
    <mergeCell ref="H100:J100"/>
    <mergeCell ref="K100:M100"/>
    <mergeCell ref="N100:P100"/>
    <mergeCell ref="K114:M114"/>
    <mergeCell ref="N114:P114"/>
    <mergeCell ref="H115:J115"/>
    <mergeCell ref="K115:M115"/>
    <mergeCell ref="N115:P115"/>
    <mergeCell ref="H116:J116"/>
    <mergeCell ref="K116:M116"/>
    <mergeCell ref="N116:P116"/>
    <mergeCell ref="K111:M111"/>
    <mergeCell ref="N111:P111"/>
    <mergeCell ref="H112:J112"/>
    <mergeCell ref="K112:M112"/>
    <mergeCell ref="N112:P112"/>
    <mergeCell ref="H113:J113"/>
    <mergeCell ref="K113:M113"/>
    <mergeCell ref="N113:P113"/>
    <mergeCell ref="H114:J114"/>
    <mergeCell ref="H111:J111"/>
    <mergeCell ref="K120:M120"/>
    <mergeCell ref="N120:P120"/>
    <mergeCell ref="H121:J121"/>
    <mergeCell ref="K121:M121"/>
    <mergeCell ref="N121:P121"/>
    <mergeCell ref="H122:J122"/>
    <mergeCell ref="K122:M122"/>
    <mergeCell ref="N122:P122"/>
    <mergeCell ref="K117:M117"/>
    <mergeCell ref="N117:P117"/>
    <mergeCell ref="H118:J118"/>
    <mergeCell ref="K118:M118"/>
    <mergeCell ref="N118:P118"/>
    <mergeCell ref="H119:J119"/>
    <mergeCell ref="K119:M119"/>
    <mergeCell ref="N119:P119"/>
    <mergeCell ref="H117:J117"/>
    <mergeCell ref="H120:J120"/>
    <mergeCell ref="K126:M126"/>
    <mergeCell ref="N126:P126"/>
    <mergeCell ref="H127:J127"/>
    <mergeCell ref="K127:M127"/>
    <mergeCell ref="N127:P127"/>
    <mergeCell ref="H123:J123"/>
    <mergeCell ref="K123:M123"/>
    <mergeCell ref="N123:P123"/>
    <mergeCell ref="H124:J124"/>
    <mergeCell ref="K124:M124"/>
    <mergeCell ref="N124:P124"/>
    <mergeCell ref="H125:J125"/>
    <mergeCell ref="K125:M125"/>
    <mergeCell ref="N125:P125"/>
    <mergeCell ref="H126:J126"/>
    <mergeCell ref="K131:M131"/>
    <mergeCell ref="N131:P131"/>
    <mergeCell ref="H132:J132"/>
    <mergeCell ref="K132:M132"/>
    <mergeCell ref="N132:P132"/>
    <mergeCell ref="H133:J133"/>
    <mergeCell ref="K133:M133"/>
    <mergeCell ref="N133:P133"/>
    <mergeCell ref="K128:M128"/>
    <mergeCell ref="N128:P128"/>
    <mergeCell ref="H129:J129"/>
    <mergeCell ref="K129:M129"/>
    <mergeCell ref="N129:P129"/>
    <mergeCell ref="H130:J130"/>
    <mergeCell ref="K130:M130"/>
    <mergeCell ref="N130:P130"/>
    <mergeCell ref="H128:J128"/>
    <mergeCell ref="H131:J131"/>
    <mergeCell ref="K137:M137"/>
    <mergeCell ref="N137:P137"/>
    <mergeCell ref="K134:M134"/>
    <mergeCell ref="N134:P134"/>
    <mergeCell ref="H135:J135"/>
    <mergeCell ref="K135:M135"/>
    <mergeCell ref="N135:P135"/>
    <mergeCell ref="H136:J136"/>
    <mergeCell ref="K136:M136"/>
    <mergeCell ref="N136:P136"/>
    <mergeCell ref="H134:J134"/>
    <mergeCell ref="H137:J137"/>
    <mergeCell ref="K194:M194"/>
    <mergeCell ref="N194:P194"/>
    <mergeCell ref="H195:J195"/>
    <mergeCell ref="K195:M195"/>
    <mergeCell ref="N195:P195"/>
    <mergeCell ref="K191:M191"/>
    <mergeCell ref="N191:P191"/>
    <mergeCell ref="H192:J192"/>
    <mergeCell ref="K192:M192"/>
    <mergeCell ref="N192:P192"/>
    <mergeCell ref="H193:J193"/>
    <mergeCell ref="K193:M193"/>
    <mergeCell ref="N193:P193"/>
    <mergeCell ref="H194:J194"/>
    <mergeCell ref="H191:J191"/>
    <mergeCell ref="K199:M199"/>
    <mergeCell ref="N199:P199"/>
    <mergeCell ref="H200:J200"/>
    <mergeCell ref="K200:M200"/>
    <mergeCell ref="N200:P200"/>
    <mergeCell ref="K196:M196"/>
    <mergeCell ref="N196:P196"/>
    <mergeCell ref="H197:J197"/>
    <mergeCell ref="K197:M197"/>
    <mergeCell ref="N197:P197"/>
    <mergeCell ref="H198:J198"/>
    <mergeCell ref="K198:M198"/>
    <mergeCell ref="N198:P198"/>
    <mergeCell ref="H196:J196"/>
    <mergeCell ref="H199:J199"/>
    <mergeCell ref="H38:J38"/>
    <mergeCell ref="K38:M38"/>
    <mergeCell ref="N38:P38"/>
    <mergeCell ref="H32:J32"/>
    <mergeCell ref="K32:M32"/>
    <mergeCell ref="N32:P32"/>
    <mergeCell ref="H39:J39"/>
    <mergeCell ref="K39:M39"/>
    <mergeCell ref="N39:P39"/>
    <mergeCell ref="H40:J40"/>
    <mergeCell ref="K40:M40"/>
    <mergeCell ref="N40:P40"/>
    <mergeCell ref="H41:J41"/>
    <mergeCell ref="K41:M41"/>
    <mergeCell ref="N41:P41"/>
    <mergeCell ref="H42:J42"/>
    <mergeCell ref="K42:M42"/>
    <mergeCell ref="N42:P42"/>
    <mergeCell ref="H43:J43"/>
    <mergeCell ref="K43:M43"/>
    <mergeCell ref="N43:P43"/>
    <mergeCell ref="H55:J55"/>
    <mergeCell ref="H56:J56"/>
    <mergeCell ref="H57:J57"/>
    <mergeCell ref="K55:M55"/>
    <mergeCell ref="K56:M56"/>
    <mergeCell ref="K57:M57"/>
    <mergeCell ref="H45:J45"/>
    <mergeCell ref="H46:J46"/>
    <mergeCell ref="K45:M45"/>
    <mergeCell ref="K46:M46"/>
    <mergeCell ref="N45:P45"/>
    <mergeCell ref="N46:P46"/>
    <mergeCell ref="N55:P55"/>
    <mergeCell ref="N56:P56"/>
    <mergeCell ref="N57:P57"/>
    <mergeCell ref="K52:M53"/>
    <mergeCell ref="N52:P53"/>
    <mergeCell ref="N61:P61"/>
    <mergeCell ref="N62:P62"/>
    <mergeCell ref="N63:P63"/>
    <mergeCell ref="N64:P64"/>
    <mergeCell ref="N65:P65"/>
    <mergeCell ref="H77:J77"/>
    <mergeCell ref="K77:M77"/>
    <mergeCell ref="N77:P77"/>
    <mergeCell ref="H79:J79"/>
    <mergeCell ref="K79:M79"/>
    <mergeCell ref="N79:P79"/>
    <mergeCell ref="N72:P72"/>
    <mergeCell ref="H73:J73"/>
    <mergeCell ref="K73:M73"/>
    <mergeCell ref="N73:P73"/>
    <mergeCell ref="H74:J74"/>
    <mergeCell ref="K74:M74"/>
    <mergeCell ref="N74:P74"/>
    <mergeCell ref="H72:J72"/>
    <mergeCell ref="H75:J75"/>
    <mergeCell ref="K75:M75"/>
    <mergeCell ref="N75:P75"/>
    <mergeCell ref="H61:J61"/>
    <mergeCell ref="H62:J62"/>
    <mergeCell ref="H80:J80"/>
    <mergeCell ref="K80:M80"/>
    <mergeCell ref="N80:P80"/>
    <mergeCell ref="H78:J78"/>
    <mergeCell ref="K78:M78"/>
    <mergeCell ref="N78:P78"/>
    <mergeCell ref="H86:J86"/>
    <mergeCell ref="K86:M86"/>
    <mergeCell ref="N86:P86"/>
    <mergeCell ref="H82:J82"/>
    <mergeCell ref="K82:M82"/>
    <mergeCell ref="N82:P82"/>
    <mergeCell ref="H81:J81"/>
    <mergeCell ref="K81:M81"/>
    <mergeCell ref="N81:P81"/>
    <mergeCell ref="H83:J83"/>
    <mergeCell ref="K83:M83"/>
    <mergeCell ref="N83:P83"/>
    <mergeCell ref="H84:J84"/>
    <mergeCell ref="K84:M84"/>
    <mergeCell ref="N84:P84"/>
    <mergeCell ref="H85:J85"/>
    <mergeCell ref="K85:M85"/>
    <mergeCell ref="N85:P85"/>
    <mergeCell ref="H87:J87"/>
    <mergeCell ref="K87:M87"/>
    <mergeCell ref="N87:P87"/>
    <mergeCell ref="H88:J88"/>
    <mergeCell ref="H89:J89"/>
    <mergeCell ref="H90:J90"/>
    <mergeCell ref="H91:J91"/>
    <mergeCell ref="H92:J92"/>
    <mergeCell ref="H93:J93"/>
    <mergeCell ref="K88:M88"/>
    <mergeCell ref="K89:M89"/>
    <mergeCell ref="K90:M90"/>
    <mergeCell ref="K91:M91"/>
    <mergeCell ref="K92:M92"/>
    <mergeCell ref="K93:M93"/>
    <mergeCell ref="N88:P88"/>
    <mergeCell ref="N89:P89"/>
    <mergeCell ref="N90:P90"/>
    <mergeCell ref="N91:P91"/>
    <mergeCell ref="N92:P92"/>
    <mergeCell ref="N93:P93"/>
    <mergeCell ref="H101:J101"/>
    <mergeCell ref="K101:M101"/>
    <mergeCell ref="N101:P101"/>
    <mergeCell ref="H102:J102"/>
    <mergeCell ref="K102:M102"/>
    <mergeCell ref="N102:P102"/>
    <mergeCell ref="H103:J103"/>
    <mergeCell ref="K103:M103"/>
    <mergeCell ref="N103:P103"/>
    <mergeCell ref="H104:J104"/>
    <mergeCell ref="K104:M104"/>
    <mergeCell ref="N104:P104"/>
    <mergeCell ref="H105:J105"/>
    <mergeCell ref="K105:M105"/>
    <mergeCell ref="N105:P105"/>
    <mergeCell ref="H106:J106"/>
    <mergeCell ref="K106:M106"/>
    <mergeCell ref="N106:P106"/>
    <mergeCell ref="H107:J107"/>
    <mergeCell ref="K107:M107"/>
    <mergeCell ref="N107:P107"/>
    <mergeCell ref="H108:J108"/>
    <mergeCell ref="K108:M108"/>
    <mergeCell ref="N108:P108"/>
    <mergeCell ref="H138:J138"/>
    <mergeCell ref="H139:J139"/>
    <mergeCell ref="H190:J190"/>
    <mergeCell ref="K138:M138"/>
    <mergeCell ref="K139:M139"/>
    <mergeCell ref="K190:M190"/>
    <mergeCell ref="N138:P138"/>
    <mergeCell ref="N139:P139"/>
    <mergeCell ref="N190:P190"/>
    <mergeCell ref="H140:J140"/>
    <mergeCell ref="H141:J141"/>
    <mergeCell ref="H142:J142"/>
    <mergeCell ref="H143:J143"/>
    <mergeCell ref="H144:J144"/>
    <mergeCell ref="H145:J145"/>
    <mergeCell ref="H146:J146"/>
    <mergeCell ref="H147:J147"/>
    <mergeCell ref="H148:J148"/>
    <mergeCell ref="K189:M189"/>
    <mergeCell ref="H162:J162"/>
    <mergeCell ref="H163:J163"/>
    <mergeCell ref="N140:P140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N161:P161"/>
    <mergeCell ref="N162:P162"/>
    <mergeCell ref="K163:M163"/>
    <mergeCell ref="K161:M161"/>
    <mergeCell ref="N189:P189"/>
    <mergeCell ref="H154:J154"/>
    <mergeCell ref="H155:J155"/>
    <mergeCell ref="H156:J156"/>
    <mergeCell ref="H157:J157"/>
    <mergeCell ref="H158:J158"/>
    <mergeCell ref="K154:M154"/>
    <mergeCell ref="K155:M155"/>
    <mergeCell ref="K156:M156"/>
    <mergeCell ref="K157:M157"/>
    <mergeCell ref="K158:M158"/>
    <mergeCell ref="N154:P154"/>
    <mergeCell ref="N155:P155"/>
    <mergeCell ref="N156:P156"/>
    <mergeCell ref="N157:P157"/>
    <mergeCell ref="N158:P158"/>
    <mergeCell ref="H160:J160"/>
    <mergeCell ref="H161:J161"/>
    <mergeCell ref="H159:J159"/>
    <mergeCell ref="H189:J189"/>
    <mergeCell ref="N149:P149"/>
    <mergeCell ref="N150:P150"/>
    <mergeCell ref="N151:P151"/>
    <mergeCell ref="N152:P152"/>
    <mergeCell ref="N153:P153"/>
    <mergeCell ref="N159:P159"/>
    <mergeCell ref="H149:J149"/>
    <mergeCell ref="H150:J150"/>
    <mergeCell ref="H151:J151"/>
    <mergeCell ref="H152:J152"/>
    <mergeCell ref="H153:J153"/>
    <mergeCell ref="K149:M149"/>
    <mergeCell ref="K150:M150"/>
    <mergeCell ref="K151:M151"/>
    <mergeCell ref="K152:M152"/>
    <mergeCell ref="K153:M153"/>
    <mergeCell ref="K159:M159"/>
    <mergeCell ref="H181:J181"/>
    <mergeCell ref="H182:J182"/>
    <mergeCell ref="H183:J183"/>
    <mergeCell ref="H184:J184"/>
    <mergeCell ref="H185:J185"/>
    <mergeCell ref="H186:J186"/>
    <mergeCell ref="K181:M181"/>
    <mergeCell ref="H165:J165"/>
    <mergeCell ref="N163:P163"/>
    <mergeCell ref="N164:P164"/>
    <mergeCell ref="N165:P165"/>
    <mergeCell ref="H180:J180"/>
    <mergeCell ref="K169:M169"/>
    <mergeCell ref="K170:M170"/>
    <mergeCell ref="K171:M171"/>
    <mergeCell ref="K175:M175"/>
    <mergeCell ref="K176:M176"/>
    <mergeCell ref="K178:M178"/>
    <mergeCell ref="K180:M180"/>
    <mergeCell ref="N169:P169"/>
    <mergeCell ref="N170:P170"/>
    <mergeCell ref="K186:M186"/>
    <mergeCell ref="K183:M183"/>
    <mergeCell ref="K184:M184"/>
    <mergeCell ref="K185:M185"/>
    <mergeCell ref="H187:J187"/>
    <mergeCell ref="H188:J188"/>
    <mergeCell ref="N184:P184"/>
    <mergeCell ref="N185:P185"/>
    <mergeCell ref="N186:P186"/>
    <mergeCell ref="N187:P187"/>
    <mergeCell ref="N188:P188"/>
    <mergeCell ref="K187:M187"/>
    <mergeCell ref="K188:M188"/>
    <mergeCell ref="H29:J29"/>
    <mergeCell ref="K29:M29"/>
    <mergeCell ref="N29:P29"/>
    <mergeCell ref="N178:P178"/>
    <mergeCell ref="N180:P180"/>
    <mergeCell ref="H172:J172"/>
    <mergeCell ref="H173:J173"/>
    <mergeCell ref="H174:J174"/>
    <mergeCell ref="K172:M172"/>
    <mergeCell ref="K173:M173"/>
    <mergeCell ref="K174:M174"/>
    <mergeCell ref="N172:P172"/>
    <mergeCell ref="N173:P173"/>
    <mergeCell ref="N174:P174"/>
    <mergeCell ref="H177:J177"/>
    <mergeCell ref="K177:M177"/>
    <mergeCell ref="N177:P177"/>
    <mergeCell ref="H166:J166"/>
    <mergeCell ref="K164:M164"/>
    <mergeCell ref="K165:M165"/>
    <mergeCell ref="K166:M166"/>
    <mergeCell ref="H167:J167"/>
    <mergeCell ref="H168:J168"/>
    <mergeCell ref="K160:M160"/>
    <mergeCell ref="K162:M162"/>
    <mergeCell ref="N160:P160"/>
    <mergeCell ref="N181:P181"/>
    <mergeCell ref="N182:P182"/>
    <mergeCell ref="N183:P183"/>
    <mergeCell ref="K167:M167"/>
    <mergeCell ref="K168:M168"/>
    <mergeCell ref="H179:J179"/>
    <mergeCell ref="K179:M179"/>
    <mergeCell ref="H169:J169"/>
    <mergeCell ref="H170:J170"/>
    <mergeCell ref="H171:J171"/>
    <mergeCell ref="N171:P171"/>
    <mergeCell ref="N175:P175"/>
    <mergeCell ref="N176:P176"/>
    <mergeCell ref="N179:P179"/>
    <mergeCell ref="N166:P166"/>
    <mergeCell ref="N167:P167"/>
    <mergeCell ref="N168:P168"/>
    <mergeCell ref="H164:J164"/>
    <mergeCell ref="K182:M182"/>
    <mergeCell ref="H175:J175"/>
    <mergeCell ref="H176:J176"/>
    <mergeCell ref="H178:J178"/>
  </mergeCells>
  <pageMargins left="0.39370078740157483" right="0" top="0.39370078740157483" bottom="0.19685039370078741" header="0.31496062992125984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O13" sqref="O13"/>
    </sheetView>
  </sheetViews>
  <sheetFormatPr defaultRowHeight="15" x14ac:dyDescent="0.25"/>
  <cols>
    <col min="1" max="1" width="9.140625" style="22"/>
    <col min="2" max="2" width="68.5703125" style="22" customWidth="1"/>
    <col min="3" max="3" width="11.85546875" style="22" customWidth="1"/>
    <col min="4" max="4" width="11.7109375" style="22" customWidth="1"/>
    <col min="5" max="5" width="9.140625" style="22"/>
    <col min="6" max="6" width="4.85546875" style="22" customWidth="1"/>
    <col min="7" max="8" width="9.140625" style="22"/>
    <col min="9" max="9" width="5.5703125" style="22" customWidth="1"/>
    <col min="10" max="11" width="9.140625" style="22"/>
    <col min="12" max="12" width="5.85546875" style="22" customWidth="1"/>
    <col min="13" max="13" width="9.140625" style="22"/>
    <col min="14" max="14" width="16.5703125" style="22" customWidth="1"/>
    <col min="15" max="16384" width="9.140625" style="22"/>
  </cols>
  <sheetData>
    <row r="1" spans="1:14" x14ac:dyDescent="0.25">
      <c r="A1" s="263" t="s">
        <v>253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 x14ac:dyDescent="0.25">
      <c r="A2" s="17"/>
      <c r="B2" s="146"/>
      <c r="C2" s="17"/>
      <c r="D2" s="17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x14ac:dyDescent="0.25">
      <c r="A3" s="202" t="s">
        <v>192</v>
      </c>
      <c r="B3" s="250" t="s">
        <v>56</v>
      </c>
      <c r="C3" s="253" t="s">
        <v>193</v>
      </c>
      <c r="D3" s="253" t="s">
        <v>194</v>
      </c>
      <c r="E3" s="256" t="s">
        <v>163</v>
      </c>
      <c r="F3" s="257"/>
      <c r="G3" s="257"/>
      <c r="H3" s="257"/>
      <c r="I3" s="257"/>
      <c r="J3" s="257"/>
      <c r="K3" s="257"/>
      <c r="L3" s="257"/>
      <c r="M3" s="257"/>
      <c r="N3" s="258"/>
    </row>
    <row r="4" spans="1:14" x14ac:dyDescent="0.25">
      <c r="A4" s="249"/>
      <c r="B4" s="251"/>
      <c r="C4" s="254"/>
      <c r="D4" s="254"/>
      <c r="E4" s="118" t="s">
        <v>164</v>
      </c>
      <c r="F4" s="119" t="s">
        <v>379</v>
      </c>
      <c r="G4" s="120" t="s">
        <v>165</v>
      </c>
      <c r="H4" s="118" t="s">
        <v>164</v>
      </c>
      <c r="I4" s="119" t="s">
        <v>380</v>
      </c>
      <c r="J4" s="120" t="s">
        <v>165</v>
      </c>
      <c r="K4" s="118" t="s">
        <v>164</v>
      </c>
      <c r="L4" s="119" t="s">
        <v>381</v>
      </c>
      <c r="M4" s="120" t="s">
        <v>165</v>
      </c>
      <c r="N4" s="222" t="s">
        <v>166</v>
      </c>
    </row>
    <row r="5" spans="1:14" x14ac:dyDescent="0.25">
      <c r="A5" s="203"/>
      <c r="B5" s="252"/>
      <c r="C5" s="255"/>
      <c r="D5" s="255"/>
      <c r="E5" s="208" t="s">
        <v>195</v>
      </c>
      <c r="F5" s="209"/>
      <c r="G5" s="209"/>
      <c r="H5" s="208" t="s">
        <v>196</v>
      </c>
      <c r="I5" s="209"/>
      <c r="J5" s="209"/>
      <c r="K5" s="208" t="s">
        <v>197</v>
      </c>
      <c r="L5" s="209"/>
      <c r="M5" s="209"/>
      <c r="N5" s="224"/>
    </row>
    <row r="6" spans="1:14" s="37" customFormat="1" ht="15.75" thickBot="1" x14ac:dyDescent="0.3">
      <c r="A6" s="38" t="s">
        <v>57</v>
      </c>
      <c r="B6" s="151" t="s">
        <v>59</v>
      </c>
      <c r="C6" s="13" t="s">
        <v>119</v>
      </c>
      <c r="D6" s="13" t="s">
        <v>158</v>
      </c>
      <c r="E6" s="261" t="s">
        <v>170</v>
      </c>
      <c r="F6" s="262"/>
      <c r="G6" s="262"/>
      <c r="H6" s="261" t="s">
        <v>171</v>
      </c>
      <c r="I6" s="262"/>
      <c r="J6" s="262"/>
      <c r="K6" s="261" t="s">
        <v>172</v>
      </c>
      <c r="L6" s="262"/>
      <c r="M6" s="262"/>
      <c r="N6" s="147" t="s">
        <v>173</v>
      </c>
    </row>
    <row r="7" spans="1:14" x14ac:dyDescent="0.25">
      <c r="A7" s="4">
        <v>1</v>
      </c>
      <c r="B7" s="130" t="s">
        <v>252</v>
      </c>
      <c r="C7" s="18" t="s">
        <v>198</v>
      </c>
      <c r="D7" s="19" t="s">
        <v>120</v>
      </c>
      <c r="E7" s="259">
        <f>E12</f>
        <v>47972537.219999999</v>
      </c>
      <c r="F7" s="260"/>
      <c r="G7" s="260"/>
      <c r="H7" s="259">
        <f t="shared" ref="H7" si="0">H12</f>
        <v>46318270.739999995</v>
      </c>
      <c r="I7" s="260"/>
      <c r="J7" s="260"/>
      <c r="K7" s="259">
        <f t="shared" ref="K7" si="1">K12</f>
        <v>46318270.739999995</v>
      </c>
      <c r="L7" s="260"/>
      <c r="M7" s="260"/>
      <c r="N7" s="148"/>
    </row>
    <row r="8" spans="1:14" ht="173.25" customHeight="1" x14ac:dyDescent="0.25">
      <c r="A8" s="3" t="s">
        <v>199</v>
      </c>
      <c r="B8" s="131" t="s">
        <v>245</v>
      </c>
      <c r="C8" s="1" t="s">
        <v>200</v>
      </c>
      <c r="D8" s="20" t="s">
        <v>120</v>
      </c>
      <c r="E8" s="167"/>
      <c r="F8" s="168"/>
      <c r="G8" s="168"/>
      <c r="H8" s="167"/>
      <c r="I8" s="168"/>
      <c r="J8" s="168"/>
      <c r="K8" s="167"/>
      <c r="L8" s="168"/>
      <c r="M8" s="168"/>
      <c r="N8" s="149"/>
    </row>
    <row r="9" spans="1:14" ht="54" customHeight="1" x14ac:dyDescent="0.25">
      <c r="A9" s="3" t="s">
        <v>201</v>
      </c>
      <c r="B9" s="131" t="s">
        <v>246</v>
      </c>
      <c r="C9" s="1" t="s">
        <v>202</v>
      </c>
      <c r="D9" s="20" t="s">
        <v>120</v>
      </c>
      <c r="E9" s="167"/>
      <c r="F9" s="168"/>
      <c r="G9" s="168"/>
      <c r="H9" s="167"/>
      <c r="I9" s="168"/>
      <c r="J9" s="168"/>
      <c r="K9" s="167"/>
      <c r="L9" s="168"/>
      <c r="M9" s="168"/>
      <c r="N9" s="149"/>
    </row>
    <row r="10" spans="1:14" ht="33" customHeight="1" x14ac:dyDescent="0.25">
      <c r="A10" s="3" t="s">
        <v>203</v>
      </c>
      <c r="B10" s="131" t="s">
        <v>247</v>
      </c>
      <c r="C10" s="1" t="s">
        <v>204</v>
      </c>
      <c r="D10" s="20" t="s">
        <v>120</v>
      </c>
      <c r="E10" s="167"/>
      <c r="F10" s="168"/>
      <c r="G10" s="168"/>
      <c r="H10" s="167"/>
      <c r="I10" s="168"/>
      <c r="J10" s="168"/>
      <c r="K10" s="167"/>
      <c r="L10" s="168"/>
      <c r="M10" s="168"/>
      <c r="N10" s="149"/>
    </row>
    <row r="11" spans="1:14" ht="60" customHeight="1" x14ac:dyDescent="0.25">
      <c r="A11" s="3" t="s">
        <v>205</v>
      </c>
      <c r="B11" s="131" t="s">
        <v>248</v>
      </c>
      <c r="C11" s="1" t="s">
        <v>206</v>
      </c>
      <c r="D11" s="20" t="s">
        <v>120</v>
      </c>
      <c r="E11" s="164">
        <f>E12</f>
        <v>47972537.219999999</v>
      </c>
      <c r="F11" s="168"/>
      <c r="G11" s="168"/>
      <c r="H11" s="164">
        <f t="shared" ref="H11" si="2">H12</f>
        <v>46318270.739999995</v>
      </c>
      <c r="I11" s="168"/>
      <c r="J11" s="168"/>
      <c r="K11" s="164">
        <f t="shared" ref="K11" si="3">K12</f>
        <v>46318270.739999995</v>
      </c>
      <c r="L11" s="168"/>
      <c r="M11" s="168"/>
      <c r="N11" s="149"/>
    </row>
    <row r="12" spans="1:14" ht="52.5" customHeight="1" x14ac:dyDescent="0.25">
      <c r="A12" s="3" t="s">
        <v>207</v>
      </c>
      <c r="B12" s="141" t="s">
        <v>208</v>
      </c>
      <c r="C12" s="1" t="s">
        <v>209</v>
      </c>
      <c r="D12" s="20" t="s">
        <v>120</v>
      </c>
      <c r="E12" s="164">
        <f>E13</f>
        <v>47972537.219999999</v>
      </c>
      <c r="F12" s="168"/>
      <c r="G12" s="168"/>
      <c r="H12" s="164">
        <f t="shared" ref="H12" si="4">H13</f>
        <v>46318270.739999995</v>
      </c>
      <c r="I12" s="168"/>
      <c r="J12" s="168"/>
      <c r="K12" s="164">
        <f t="shared" ref="K12" si="5">K13</f>
        <v>46318270.739999995</v>
      </c>
      <c r="L12" s="168"/>
      <c r="M12" s="168"/>
      <c r="N12" s="149"/>
    </row>
    <row r="13" spans="1:14" ht="28.5" customHeight="1" x14ac:dyDescent="0.25">
      <c r="A13" s="3" t="s">
        <v>210</v>
      </c>
      <c r="B13" s="135" t="s">
        <v>211</v>
      </c>
      <c r="C13" s="1" t="s">
        <v>212</v>
      </c>
      <c r="D13" s="20" t="s">
        <v>120</v>
      </c>
      <c r="E13" s="164">
        <f>'Раздел 1'!H137</f>
        <v>47972537.219999999</v>
      </c>
      <c r="F13" s="165"/>
      <c r="G13" s="165"/>
      <c r="H13" s="164">
        <f>'Раздел 1'!K137</f>
        <v>46318270.739999995</v>
      </c>
      <c r="I13" s="165"/>
      <c r="J13" s="165"/>
      <c r="K13" s="164">
        <f>'Раздел 1'!N137</f>
        <v>46318270.739999995</v>
      </c>
      <c r="L13" s="165"/>
      <c r="M13" s="165"/>
      <c r="N13" s="149"/>
    </row>
    <row r="14" spans="1:14" ht="17.25" customHeight="1" x14ac:dyDescent="0.25">
      <c r="A14" s="3" t="s">
        <v>213</v>
      </c>
      <c r="B14" s="135" t="s">
        <v>249</v>
      </c>
      <c r="C14" s="1" t="s">
        <v>214</v>
      </c>
      <c r="D14" s="20" t="s">
        <v>120</v>
      </c>
      <c r="E14" s="167"/>
      <c r="F14" s="168"/>
      <c r="G14" s="168"/>
      <c r="H14" s="167"/>
      <c r="I14" s="168"/>
      <c r="J14" s="168"/>
      <c r="K14" s="167"/>
      <c r="L14" s="168"/>
      <c r="M14" s="168"/>
      <c r="N14" s="149"/>
    </row>
    <row r="15" spans="1:14" ht="42.75" customHeight="1" x14ac:dyDescent="0.25">
      <c r="A15" s="3" t="s">
        <v>215</v>
      </c>
      <c r="B15" s="141" t="s">
        <v>216</v>
      </c>
      <c r="C15" s="1" t="s">
        <v>217</v>
      </c>
      <c r="D15" s="20" t="s">
        <v>120</v>
      </c>
      <c r="E15" s="167"/>
      <c r="F15" s="168"/>
      <c r="G15" s="168"/>
      <c r="H15" s="167"/>
      <c r="I15" s="168"/>
      <c r="J15" s="168"/>
      <c r="K15" s="167"/>
      <c r="L15" s="168"/>
      <c r="M15" s="168"/>
      <c r="N15" s="149"/>
    </row>
    <row r="16" spans="1:14" ht="28.5" customHeight="1" x14ac:dyDescent="0.25">
      <c r="A16" s="3" t="s">
        <v>218</v>
      </c>
      <c r="B16" s="135" t="s">
        <v>211</v>
      </c>
      <c r="C16" s="1" t="s">
        <v>219</v>
      </c>
      <c r="D16" s="20" t="s">
        <v>120</v>
      </c>
      <c r="E16" s="167"/>
      <c r="F16" s="168"/>
      <c r="G16" s="168"/>
      <c r="H16" s="167"/>
      <c r="I16" s="168"/>
      <c r="J16" s="168"/>
      <c r="K16" s="167"/>
      <c r="L16" s="168"/>
      <c r="M16" s="168"/>
      <c r="N16" s="149"/>
    </row>
    <row r="17" spans="1:14" ht="21" customHeight="1" x14ac:dyDescent="0.25">
      <c r="A17" s="3" t="s">
        <v>220</v>
      </c>
      <c r="B17" s="135" t="s">
        <v>249</v>
      </c>
      <c r="C17" s="1" t="s">
        <v>221</v>
      </c>
      <c r="D17" s="20" t="s">
        <v>120</v>
      </c>
      <c r="E17" s="167"/>
      <c r="F17" s="168"/>
      <c r="G17" s="168"/>
      <c r="H17" s="167"/>
      <c r="I17" s="168"/>
      <c r="J17" s="168"/>
      <c r="K17" s="167"/>
      <c r="L17" s="168"/>
      <c r="M17" s="168"/>
      <c r="N17" s="149"/>
    </row>
    <row r="18" spans="1:14" ht="15.75" customHeight="1" x14ac:dyDescent="0.25">
      <c r="A18" s="3" t="s">
        <v>222</v>
      </c>
      <c r="B18" s="141" t="s">
        <v>250</v>
      </c>
      <c r="C18" s="1" t="s">
        <v>223</v>
      </c>
      <c r="D18" s="20" t="s">
        <v>120</v>
      </c>
      <c r="E18" s="167"/>
      <c r="F18" s="168"/>
      <c r="G18" s="168"/>
      <c r="H18" s="167"/>
      <c r="I18" s="168"/>
      <c r="J18" s="168"/>
      <c r="K18" s="167"/>
      <c r="L18" s="168"/>
      <c r="M18" s="168"/>
      <c r="N18" s="149"/>
    </row>
    <row r="19" spans="1:14" ht="15" customHeight="1" x14ac:dyDescent="0.25">
      <c r="A19" s="3" t="s">
        <v>224</v>
      </c>
      <c r="B19" s="141" t="s">
        <v>225</v>
      </c>
      <c r="C19" s="1" t="s">
        <v>226</v>
      </c>
      <c r="D19" s="20" t="s">
        <v>120</v>
      </c>
      <c r="E19" s="167"/>
      <c r="F19" s="168"/>
      <c r="G19" s="168"/>
      <c r="H19" s="167"/>
      <c r="I19" s="168"/>
      <c r="J19" s="168"/>
      <c r="K19" s="167"/>
      <c r="L19" s="168"/>
      <c r="M19" s="168"/>
      <c r="N19" s="149"/>
    </row>
    <row r="20" spans="1:14" ht="15" customHeight="1" x14ac:dyDescent="0.25">
      <c r="A20" s="3" t="s">
        <v>227</v>
      </c>
      <c r="B20" s="135" t="s">
        <v>211</v>
      </c>
      <c r="C20" s="1" t="s">
        <v>228</v>
      </c>
      <c r="D20" s="20" t="s">
        <v>120</v>
      </c>
      <c r="E20" s="167"/>
      <c r="F20" s="168"/>
      <c r="G20" s="168"/>
      <c r="H20" s="167"/>
      <c r="I20" s="168"/>
      <c r="J20" s="168"/>
      <c r="K20" s="167"/>
      <c r="L20" s="168"/>
      <c r="M20" s="168"/>
      <c r="N20" s="149"/>
    </row>
    <row r="21" spans="1:14" ht="15" customHeight="1" x14ac:dyDescent="0.25">
      <c r="A21" s="3" t="s">
        <v>229</v>
      </c>
      <c r="B21" s="135" t="s">
        <v>249</v>
      </c>
      <c r="C21" s="1" t="s">
        <v>230</v>
      </c>
      <c r="D21" s="20" t="s">
        <v>120</v>
      </c>
      <c r="E21" s="167"/>
      <c r="F21" s="168"/>
      <c r="G21" s="168"/>
      <c r="H21" s="167"/>
      <c r="I21" s="168"/>
      <c r="J21" s="168"/>
      <c r="K21" s="167"/>
      <c r="L21" s="168"/>
      <c r="M21" s="168"/>
      <c r="N21" s="149"/>
    </row>
    <row r="22" spans="1:14" ht="15.75" customHeight="1" x14ac:dyDescent="0.25">
      <c r="A22" s="3" t="s">
        <v>231</v>
      </c>
      <c r="B22" s="141" t="s">
        <v>232</v>
      </c>
      <c r="C22" s="1" t="s">
        <v>233</v>
      </c>
      <c r="D22" s="20" t="s">
        <v>120</v>
      </c>
      <c r="E22" s="167"/>
      <c r="F22" s="168"/>
      <c r="G22" s="168"/>
      <c r="H22" s="167"/>
      <c r="I22" s="168"/>
      <c r="J22" s="168"/>
      <c r="K22" s="167"/>
      <c r="L22" s="168"/>
      <c r="M22" s="168"/>
      <c r="N22" s="149"/>
    </row>
    <row r="23" spans="1:14" ht="15" customHeight="1" x14ac:dyDescent="0.25">
      <c r="A23" s="3" t="s">
        <v>234</v>
      </c>
      <c r="B23" s="135" t="s">
        <v>211</v>
      </c>
      <c r="C23" s="2" t="s">
        <v>235</v>
      </c>
      <c r="D23" s="21" t="s">
        <v>120</v>
      </c>
      <c r="E23" s="207"/>
      <c r="F23" s="204"/>
      <c r="G23" s="204"/>
      <c r="H23" s="207"/>
      <c r="I23" s="204"/>
      <c r="J23" s="204"/>
      <c r="K23" s="207"/>
      <c r="L23" s="204"/>
      <c r="M23" s="204"/>
      <c r="N23" s="150"/>
    </row>
    <row r="24" spans="1:14" ht="27.75" customHeight="1" x14ac:dyDescent="0.25">
      <c r="A24" s="3" t="s">
        <v>236</v>
      </c>
      <c r="B24" s="135" t="s">
        <v>237</v>
      </c>
      <c r="C24" s="1" t="s">
        <v>238</v>
      </c>
      <c r="D24" s="20" t="s">
        <v>120</v>
      </c>
      <c r="E24" s="167"/>
      <c r="F24" s="168"/>
      <c r="G24" s="168"/>
      <c r="H24" s="167"/>
      <c r="I24" s="168"/>
      <c r="J24" s="168"/>
      <c r="K24" s="167"/>
      <c r="L24" s="168"/>
      <c r="M24" s="168"/>
      <c r="N24" s="149"/>
    </row>
    <row r="25" spans="1:14" ht="42" customHeight="1" x14ac:dyDescent="0.25">
      <c r="A25" s="3" t="s">
        <v>59</v>
      </c>
      <c r="B25" s="152" t="s">
        <v>251</v>
      </c>
      <c r="C25" s="1" t="s">
        <v>239</v>
      </c>
      <c r="D25" s="20" t="s">
        <v>120</v>
      </c>
      <c r="E25" s="167"/>
      <c r="F25" s="168"/>
      <c r="G25" s="168"/>
      <c r="H25" s="167"/>
      <c r="I25" s="168"/>
      <c r="J25" s="168"/>
      <c r="K25" s="167"/>
      <c r="L25" s="168"/>
      <c r="M25" s="168"/>
      <c r="N25" s="149"/>
    </row>
    <row r="26" spans="1:14" ht="15" customHeight="1" x14ac:dyDescent="0.25">
      <c r="A26" s="264"/>
      <c r="B26" s="153" t="s">
        <v>240</v>
      </c>
      <c r="C26" s="266" t="s">
        <v>241</v>
      </c>
      <c r="D26" s="268"/>
      <c r="E26" s="205"/>
      <c r="F26" s="206"/>
      <c r="G26" s="206"/>
      <c r="H26" s="205"/>
      <c r="I26" s="206"/>
      <c r="J26" s="206"/>
      <c r="K26" s="205"/>
      <c r="L26" s="206"/>
      <c r="M26" s="206"/>
      <c r="N26" s="272"/>
    </row>
    <row r="27" spans="1:14" x14ac:dyDescent="0.25">
      <c r="A27" s="265"/>
      <c r="B27" s="154"/>
      <c r="C27" s="275"/>
      <c r="D27" s="276"/>
      <c r="E27" s="207"/>
      <c r="F27" s="204"/>
      <c r="G27" s="204"/>
      <c r="H27" s="207"/>
      <c r="I27" s="204"/>
      <c r="J27" s="204"/>
      <c r="K27" s="207"/>
      <c r="L27" s="204"/>
      <c r="M27" s="204"/>
      <c r="N27" s="274"/>
    </row>
    <row r="28" spans="1:14" ht="52.5" customHeight="1" x14ac:dyDescent="0.25">
      <c r="A28" s="3" t="s">
        <v>119</v>
      </c>
      <c r="B28" s="152" t="s">
        <v>242</v>
      </c>
      <c r="C28" s="1" t="s">
        <v>243</v>
      </c>
      <c r="D28" s="20" t="s">
        <v>120</v>
      </c>
      <c r="E28" s="167"/>
      <c r="F28" s="168"/>
      <c r="G28" s="168"/>
      <c r="H28" s="167"/>
      <c r="I28" s="168"/>
      <c r="J28" s="168"/>
      <c r="K28" s="167"/>
      <c r="L28" s="168"/>
      <c r="M28" s="168"/>
      <c r="N28" s="149"/>
    </row>
    <row r="29" spans="1:14" ht="15" customHeight="1" x14ac:dyDescent="0.25">
      <c r="A29" s="264"/>
      <c r="B29" s="153" t="s">
        <v>240</v>
      </c>
      <c r="C29" s="266" t="s">
        <v>244</v>
      </c>
      <c r="D29" s="268"/>
      <c r="E29" s="205"/>
      <c r="F29" s="206"/>
      <c r="G29" s="206"/>
      <c r="H29" s="205"/>
      <c r="I29" s="206"/>
      <c r="J29" s="206"/>
      <c r="K29" s="205"/>
      <c r="L29" s="206"/>
      <c r="M29" s="206"/>
      <c r="N29" s="272"/>
    </row>
    <row r="30" spans="1:14" ht="15.75" thickBot="1" x14ac:dyDescent="0.3">
      <c r="A30" s="265"/>
      <c r="B30" s="154"/>
      <c r="C30" s="267"/>
      <c r="D30" s="269"/>
      <c r="E30" s="270"/>
      <c r="F30" s="271"/>
      <c r="G30" s="271"/>
      <c r="H30" s="270"/>
      <c r="I30" s="271"/>
      <c r="J30" s="271"/>
      <c r="K30" s="270"/>
      <c r="L30" s="271"/>
      <c r="M30" s="271"/>
      <c r="N30" s="273"/>
    </row>
  </sheetData>
  <mergeCells count="87">
    <mergeCell ref="A1:N1"/>
    <mergeCell ref="A29:A30"/>
    <mergeCell ref="C29:C30"/>
    <mergeCell ref="D29:D30"/>
    <mergeCell ref="E29:G30"/>
    <mergeCell ref="H29:J30"/>
    <mergeCell ref="K29:M30"/>
    <mergeCell ref="N29:N30"/>
    <mergeCell ref="K26:M27"/>
    <mergeCell ref="N26:N27"/>
    <mergeCell ref="E28:G28"/>
    <mergeCell ref="H28:J28"/>
    <mergeCell ref="K28:M28"/>
    <mergeCell ref="A26:A27"/>
    <mergeCell ref="C26:C27"/>
    <mergeCell ref="D26:D27"/>
    <mergeCell ref="E26:G27"/>
    <mergeCell ref="H26:J27"/>
    <mergeCell ref="K24:M24"/>
    <mergeCell ref="E25:G25"/>
    <mergeCell ref="H25:J25"/>
    <mergeCell ref="K25:M25"/>
    <mergeCell ref="E24:G24"/>
    <mergeCell ref="H24:J24"/>
    <mergeCell ref="K22:M22"/>
    <mergeCell ref="E23:G23"/>
    <mergeCell ref="H23:J23"/>
    <mergeCell ref="K23:M23"/>
    <mergeCell ref="E22:G22"/>
    <mergeCell ref="H22:J22"/>
    <mergeCell ref="K20:M20"/>
    <mergeCell ref="E21:G21"/>
    <mergeCell ref="H21:J21"/>
    <mergeCell ref="K21:M21"/>
    <mergeCell ref="E20:G20"/>
    <mergeCell ref="H20:J20"/>
    <mergeCell ref="K18:M18"/>
    <mergeCell ref="E19:G19"/>
    <mergeCell ref="H19:J19"/>
    <mergeCell ref="K19:M19"/>
    <mergeCell ref="E18:G18"/>
    <mergeCell ref="H18:J18"/>
    <mergeCell ref="K16:M16"/>
    <mergeCell ref="E17:G17"/>
    <mergeCell ref="H17:J17"/>
    <mergeCell ref="K17:M17"/>
    <mergeCell ref="E16:G16"/>
    <mergeCell ref="H16:J16"/>
    <mergeCell ref="K14:M14"/>
    <mergeCell ref="E15:G15"/>
    <mergeCell ref="H15:J15"/>
    <mergeCell ref="K15:M15"/>
    <mergeCell ref="E14:G14"/>
    <mergeCell ref="H14:J14"/>
    <mergeCell ref="K12:M12"/>
    <mergeCell ref="E13:G13"/>
    <mergeCell ref="H13:J13"/>
    <mergeCell ref="K13:M13"/>
    <mergeCell ref="E12:G12"/>
    <mergeCell ref="H12:J12"/>
    <mergeCell ref="K10:M10"/>
    <mergeCell ref="E11:G11"/>
    <mergeCell ref="H11:J11"/>
    <mergeCell ref="K11:M11"/>
    <mergeCell ref="E10:G10"/>
    <mergeCell ref="H10:J10"/>
    <mergeCell ref="K8:M8"/>
    <mergeCell ref="E9:G9"/>
    <mergeCell ref="H9:J9"/>
    <mergeCell ref="K9:M9"/>
    <mergeCell ref="E8:G8"/>
    <mergeCell ref="H8:J8"/>
    <mergeCell ref="E7:G7"/>
    <mergeCell ref="H7:J7"/>
    <mergeCell ref="K7:M7"/>
    <mergeCell ref="E5:G5"/>
    <mergeCell ref="H5:J5"/>
    <mergeCell ref="K5:M5"/>
    <mergeCell ref="E6:G6"/>
    <mergeCell ref="H6:J6"/>
    <mergeCell ref="K6:M6"/>
    <mergeCell ref="N4:N5"/>
    <mergeCell ref="A3:A5"/>
    <mergeCell ref="B3:B5"/>
    <mergeCell ref="C3:C5"/>
    <mergeCell ref="D3:D5"/>
    <mergeCell ref="E3:N3"/>
  </mergeCells>
  <pageMargins left="0.78740157480314965" right="0.39370078740157483" top="0.78740157480314965" bottom="0.78740157480314965" header="0.31496062992125984" footer="0.31496062992125984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opLeftCell="A54" workbookViewId="0">
      <selection activeCell="K66" sqref="K66"/>
    </sheetView>
  </sheetViews>
  <sheetFormatPr defaultRowHeight="15" x14ac:dyDescent="0.25"/>
  <cols>
    <col min="1" max="1" width="7.5703125" style="74" customWidth="1"/>
    <col min="2" max="2" width="87.7109375" style="74" customWidth="1"/>
    <col min="3" max="5" width="19.42578125" style="74" customWidth="1"/>
    <col min="6" max="6" width="15.28515625" style="74" customWidth="1"/>
    <col min="7" max="16384" width="9.140625" style="74"/>
  </cols>
  <sheetData>
    <row r="1" spans="1:6" x14ac:dyDescent="0.25">
      <c r="A1" s="282" t="s">
        <v>359</v>
      </c>
      <c r="B1" s="282"/>
      <c r="C1" s="282"/>
      <c r="D1" s="282"/>
      <c r="E1" s="282"/>
    </row>
    <row r="3" spans="1:6" x14ac:dyDescent="0.25">
      <c r="A3" s="282" t="s">
        <v>353</v>
      </c>
      <c r="B3" s="282"/>
      <c r="C3" s="282"/>
      <c r="D3" s="282"/>
      <c r="E3" s="282"/>
    </row>
    <row r="5" spans="1:6" x14ac:dyDescent="0.25">
      <c r="A5" s="282" t="s">
        <v>374</v>
      </c>
      <c r="B5" s="282"/>
      <c r="C5" s="282"/>
      <c r="D5" s="282"/>
      <c r="E5" s="282"/>
    </row>
    <row r="7" spans="1:6" ht="80.25" customHeight="1" x14ac:dyDescent="0.25">
      <c r="A7" s="78" t="s">
        <v>354</v>
      </c>
      <c r="B7" s="78" t="s">
        <v>355</v>
      </c>
      <c r="C7" s="78" t="s">
        <v>357</v>
      </c>
      <c r="D7" s="78" t="s">
        <v>375</v>
      </c>
      <c r="E7" s="78" t="s">
        <v>356</v>
      </c>
    </row>
    <row r="8" spans="1:6" x14ac:dyDescent="0.25">
      <c r="A8" s="75">
        <v>1</v>
      </c>
      <c r="B8" s="75" t="s">
        <v>481</v>
      </c>
      <c r="C8" s="77"/>
      <c r="D8" s="76"/>
      <c r="E8" s="77">
        <f>SUM('Раздел 1'!H33:J34)</f>
        <v>400000</v>
      </c>
    </row>
    <row r="9" spans="1:6" x14ac:dyDescent="0.25">
      <c r="A9" s="75">
        <v>2</v>
      </c>
      <c r="B9" s="75"/>
      <c r="C9" s="77"/>
      <c r="D9" s="76"/>
      <c r="E9" s="77"/>
    </row>
    <row r="10" spans="1:6" x14ac:dyDescent="0.25">
      <c r="A10" s="290" t="s">
        <v>358</v>
      </c>
      <c r="B10" s="290"/>
      <c r="C10" s="76" t="s">
        <v>120</v>
      </c>
      <c r="D10" s="76" t="s">
        <v>120</v>
      </c>
      <c r="E10" s="77">
        <f>SUM(E8:E9)</f>
        <v>400000</v>
      </c>
      <c r="F10" s="85">
        <f>'Раздел 1'!H33</f>
        <v>400000</v>
      </c>
    </row>
    <row r="12" spans="1:6" x14ac:dyDescent="0.25">
      <c r="A12" s="282" t="s">
        <v>360</v>
      </c>
      <c r="B12" s="282"/>
      <c r="C12" s="282"/>
      <c r="D12" s="282"/>
      <c r="E12" s="282"/>
    </row>
    <row r="14" spans="1:6" x14ac:dyDescent="0.25">
      <c r="A14" s="281" t="s">
        <v>367</v>
      </c>
      <c r="B14" s="282"/>
      <c r="C14" s="282"/>
      <c r="D14" s="282"/>
      <c r="E14" s="282"/>
    </row>
    <row r="16" spans="1:6" ht="39" customHeight="1" x14ac:dyDescent="0.25">
      <c r="A16" s="78" t="s">
        <v>354</v>
      </c>
      <c r="B16" s="283" t="s">
        <v>56</v>
      </c>
      <c r="C16" s="284"/>
      <c r="D16" s="284"/>
      <c r="E16" s="78" t="s">
        <v>356</v>
      </c>
    </row>
    <row r="17" spans="1:6" ht="39" customHeight="1" x14ac:dyDescent="0.25">
      <c r="A17" s="75">
        <v>1</v>
      </c>
      <c r="B17" s="285" t="s">
        <v>482</v>
      </c>
      <c r="C17" s="286"/>
      <c r="D17" s="287"/>
      <c r="E17" s="77">
        <f>SUM('Раздел 1'!H36:J43)</f>
        <v>130121000</v>
      </c>
    </row>
    <row r="18" spans="1:6" x14ac:dyDescent="0.25">
      <c r="A18" s="75">
        <v>2</v>
      </c>
      <c r="B18" s="285" t="s">
        <v>487</v>
      </c>
      <c r="C18" s="286"/>
      <c r="D18" s="287"/>
      <c r="E18" s="77">
        <f>SUM('Раздел 1'!H56:J65)</f>
        <v>6633224.75</v>
      </c>
    </row>
    <row r="19" spans="1:6" x14ac:dyDescent="0.25">
      <c r="A19" s="279" t="s">
        <v>358</v>
      </c>
      <c r="B19" s="280"/>
      <c r="C19" s="280"/>
      <c r="D19" s="280"/>
      <c r="E19" s="77">
        <f>SUM(E17:E18)</f>
        <v>136754224.75</v>
      </c>
      <c r="F19" s="85">
        <f>SUM('Раздел 1'!H36:J43)+'Раздел 1'!H54</f>
        <v>136754224.75</v>
      </c>
    </row>
    <row r="21" spans="1:6" x14ac:dyDescent="0.25">
      <c r="A21" s="282" t="s">
        <v>366</v>
      </c>
      <c r="B21" s="282"/>
      <c r="C21" s="282"/>
      <c r="D21" s="282"/>
      <c r="E21" s="282"/>
    </row>
    <row r="23" spans="1:6" ht="117" customHeight="1" x14ac:dyDescent="0.25">
      <c r="A23" s="78" t="s">
        <v>354</v>
      </c>
      <c r="B23" s="78" t="s">
        <v>56</v>
      </c>
      <c r="C23" s="78" t="s">
        <v>362</v>
      </c>
      <c r="D23" s="78" t="s">
        <v>363</v>
      </c>
      <c r="E23" s="78" t="s">
        <v>356</v>
      </c>
    </row>
    <row r="24" spans="1:6" x14ac:dyDescent="0.25">
      <c r="A24" s="75">
        <v>1</v>
      </c>
      <c r="B24" s="75" t="s">
        <v>484</v>
      </c>
      <c r="C24" s="77"/>
      <c r="D24" s="76"/>
      <c r="E24" s="77">
        <f>'Раздел 1'!H45</f>
        <v>10000000</v>
      </c>
    </row>
    <row r="25" spans="1:6" x14ac:dyDescent="0.25">
      <c r="A25" s="75">
        <v>2</v>
      </c>
      <c r="B25" s="75"/>
      <c r="C25" s="77"/>
      <c r="D25" s="76"/>
      <c r="E25" s="77"/>
    </row>
    <row r="26" spans="1:6" x14ac:dyDescent="0.25">
      <c r="A26" s="290" t="s">
        <v>358</v>
      </c>
      <c r="B26" s="290"/>
      <c r="C26" s="76" t="s">
        <v>120</v>
      </c>
      <c r="D26" s="76" t="s">
        <v>120</v>
      </c>
      <c r="E26" s="77">
        <f>SUM(E24:E25)</f>
        <v>10000000</v>
      </c>
      <c r="F26" s="74">
        <f>'Раздел 1'!H45</f>
        <v>10000000</v>
      </c>
    </row>
    <row r="28" spans="1:6" x14ac:dyDescent="0.25">
      <c r="A28" s="282" t="s">
        <v>364</v>
      </c>
      <c r="B28" s="282"/>
      <c r="C28" s="282"/>
      <c r="D28" s="282"/>
      <c r="E28" s="282"/>
    </row>
    <row r="30" spans="1:6" ht="42.75" customHeight="1" x14ac:dyDescent="0.25">
      <c r="A30" s="78" t="s">
        <v>354</v>
      </c>
      <c r="B30" s="283" t="s">
        <v>56</v>
      </c>
      <c r="C30" s="284"/>
      <c r="D30" s="284"/>
      <c r="E30" s="78" t="s">
        <v>356</v>
      </c>
    </row>
    <row r="31" spans="1:6" x14ac:dyDescent="0.25">
      <c r="A31" s="75">
        <v>1</v>
      </c>
      <c r="B31" s="285" t="s">
        <v>485</v>
      </c>
      <c r="C31" s="286"/>
      <c r="D31" s="286"/>
      <c r="E31" s="77">
        <f>'Раздел 1'!H46</f>
        <v>929220.54</v>
      </c>
    </row>
    <row r="32" spans="1:6" x14ac:dyDescent="0.25">
      <c r="A32" s="75">
        <v>2</v>
      </c>
      <c r="B32" s="285" t="s">
        <v>486</v>
      </c>
      <c r="C32" s="286"/>
      <c r="D32" s="286"/>
      <c r="E32" s="77">
        <f>'Раздел 1'!H47</f>
        <v>1322850</v>
      </c>
    </row>
    <row r="33" spans="1:6" x14ac:dyDescent="0.25">
      <c r="A33" s="279" t="s">
        <v>358</v>
      </c>
      <c r="B33" s="280"/>
      <c r="C33" s="280"/>
      <c r="D33" s="280"/>
      <c r="E33" s="77">
        <f>SUM(E31:E32)</f>
        <v>2252070.54</v>
      </c>
      <c r="F33" s="74">
        <f>'Раздел 1'!H46+'Раздел 1'!H47</f>
        <v>2252070.54</v>
      </c>
    </row>
    <row r="35" spans="1:6" x14ac:dyDescent="0.25">
      <c r="A35" s="282" t="s">
        <v>361</v>
      </c>
      <c r="B35" s="282"/>
      <c r="C35" s="282"/>
      <c r="D35" s="282"/>
      <c r="E35" s="282"/>
    </row>
    <row r="37" spans="1:6" ht="38.25" customHeight="1" x14ac:dyDescent="0.25">
      <c r="A37" s="78" t="s">
        <v>354</v>
      </c>
      <c r="B37" s="78" t="s">
        <v>56</v>
      </c>
      <c r="C37" s="288" t="s">
        <v>355</v>
      </c>
      <c r="D37" s="288"/>
      <c r="E37" s="78" t="s">
        <v>356</v>
      </c>
    </row>
    <row r="38" spans="1:6" x14ac:dyDescent="0.25">
      <c r="A38" s="75">
        <v>1</v>
      </c>
      <c r="B38" s="75"/>
      <c r="C38" s="289"/>
      <c r="D38" s="289"/>
      <c r="E38" s="77"/>
    </row>
    <row r="39" spans="1:6" x14ac:dyDescent="0.25">
      <c r="A39" s="75">
        <v>2</v>
      </c>
      <c r="B39" s="75"/>
      <c r="C39" s="289"/>
      <c r="D39" s="289"/>
      <c r="E39" s="77"/>
    </row>
    <row r="40" spans="1:6" x14ac:dyDescent="0.25">
      <c r="A40" s="290" t="s">
        <v>358</v>
      </c>
      <c r="B40" s="290"/>
      <c r="C40" s="288" t="s">
        <v>120</v>
      </c>
      <c r="D40" s="288"/>
      <c r="E40" s="77"/>
    </row>
    <row r="42" spans="1:6" x14ac:dyDescent="0.25">
      <c r="A42" s="282" t="s">
        <v>365</v>
      </c>
      <c r="B42" s="282"/>
      <c r="C42" s="282"/>
      <c r="D42" s="282"/>
      <c r="E42" s="282"/>
    </row>
    <row r="44" spans="1:6" ht="36.75" customHeight="1" x14ac:dyDescent="0.25">
      <c r="A44" s="78" t="s">
        <v>354</v>
      </c>
      <c r="B44" s="283" t="s">
        <v>56</v>
      </c>
      <c r="C44" s="284"/>
      <c r="D44" s="284"/>
      <c r="E44" s="78" t="s">
        <v>356</v>
      </c>
    </row>
    <row r="45" spans="1:6" x14ac:dyDescent="0.25">
      <c r="A45" s="75">
        <v>1</v>
      </c>
      <c r="B45" s="277"/>
      <c r="C45" s="278"/>
      <c r="D45" s="278"/>
      <c r="E45" s="77"/>
    </row>
    <row r="46" spans="1:6" x14ac:dyDescent="0.25">
      <c r="A46" s="75">
        <v>2</v>
      </c>
      <c r="B46" s="277"/>
      <c r="C46" s="278"/>
      <c r="D46" s="278"/>
      <c r="E46" s="77"/>
    </row>
    <row r="47" spans="1:6" x14ac:dyDescent="0.25">
      <c r="A47" s="279" t="s">
        <v>358</v>
      </c>
      <c r="B47" s="280"/>
      <c r="C47" s="280"/>
      <c r="D47" s="280"/>
      <c r="E47" s="77"/>
    </row>
    <row r="49" spans="1:6" x14ac:dyDescent="0.25">
      <c r="A49" s="282" t="s">
        <v>369</v>
      </c>
      <c r="B49" s="282"/>
      <c r="C49" s="282"/>
      <c r="D49" s="282"/>
      <c r="E49" s="282"/>
    </row>
    <row r="51" spans="1:6" x14ac:dyDescent="0.25">
      <c r="A51" s="281" t="s">
        <v>370</v>
      </c>
      <c r="B51" s="282"/>
      <c r="C51" s="282"/>
      <c r="D51" s="282"/>
      <c r="E51" s="282"/>
    </row>
    <row r="53" spans="1:6" ht="46.5" customHeight="1" x14ac:dyDescent="0.25">
      <c r="A53" s="78" t="s">
        <v>354</v>
      </c>
      <c r="B53" s="283" t="s">
        <v>56</v>
      </c>
      <c r="C53" s="284"/>
      <c r="D53" s="284"/>
      <c r="E53" s="78" t="s">
        <v>356</v>
      </c>
    </row>
    <row r="54" spans="1:6" x14ac:dyDescent="0.25">
      <c r="A54" s="75">
        <v>1</v>
      </c>
      <c r="B54" s="285" t="s">
        <v>483</v>
      </c>
      <c r="C54" s="286"/>
      <c r="D54" s="287"/>
      <c r="E54" s="77">
        <f>'Раздел 1'!H52</f>
        <v>10000</v>
      </c>
      <c r="F54" s="85"/>
    </row>
    <row r="55" spans="1:6" x14ac:dyDescent="0.25">
      <c r="A55" s="75">
        <v>2</v>
      </c>
      <c r="B55" s="277"/>
      <c r="C55" s="278"/>
      <c r="D55" s="278"/>
      <c r="E55" s="77"/>
    </row>
    <row r="56" spans="1:6" x14ac:dyDescent="0.25">
      <c r="A56" s="279" t="s">
        <v>358</v>
      </c>
      <c r="B56" s="280"/>
      <c r="C56" s="280"/>
      <c r="D56" s="280"/>
      <c r="E56" s="77">
        <f>SUM(E54:E55)</f>
        <v>10000</v>
      </c>
      <c r="F56" s="85">
        <f>'Раздел 1'!H52</f>
        <v>10000</v>
      </c>
    </row>
    <row r="58" spans="1:6" x14ac:dyDescent="0.25">
      <c r="A58" s="281" t="s">
        <v>371</v>
      </c>
      <c r="B58" s="282"/>
      <c r="C58" s="282"/>
      <c r="D58" s="282"/>
      <c r="E58" s="282"/>
    </row>
    <row r="60" spans="1:6" ht="42" customHeight="1" x14ac:dyDescent="0.25">
      <c r="A60" s="78" t="s">
        <v>354</v>
      </c>
      <c r="B60" s="283" t="s">
        <v>56</v>
      </c>
      <c r="C60" s="284"/>
      <c r="D60" s="284"/>
      <c r="E60" s="78" t="s">
        <v>356</v>
      </c>
    </row>
    <row r="61" spans="1:6" x14ac:dyDescent="0.25">
      <c r="A61" s="75">
        <v>1</v>
      </c>
      <c r="B61" s="277"/>
      <c r="C61" s="278"/>
      <c r="D61" s="278"/>
      <c r="E61" s="77"/>
    </row>
    <row r="62" spans="1:6" x14ac:dyDescent="0.25">
      <c r="A62" s="75">
        <v>2</v>
      </c>
      <c r="B62" s="277"/>
      <c r="C62" s="278"/>
      <c r="D62" s="278"/>
      <c r="E62" s="77"/>
    </row>
    <row r="63" spans="1:6" x14ac:dyDescent="0.25">
      <c r="A63" s="279" t="s">
        <v>358</v>
      </c>
      <c r="B63" s="280"/>
      <c r="C63" s="280"/>
      <c r="D63" s="280"/>
      <c r="E63" s="77"/>
    </row>
    <row r="65" spans="1:6" x14ac:dyDescent="0.25">
      <c r="A65" s="281" t="s">
        <v>372</v>
      </c>
      <c r="B65" s="282"/>
      <c r="C65" s="282"/>
      <c r="D65" s="282"/>
      <c r="E65" s="282"/>
    </row>
    <row r="67" spans="1:6" ht="45" customHeight="1" x14ac:dyDescent="0.25">
      <c r="A67" s="78" t="s">
        <v>354</v>
      </c>
      <c r="B67" s="283" t="s">
        <v>56</v>
      </c>
      <c r="C67" s="284"/>
      <c r="D67" s="284"/>
      <c r="E67" s="78" t="s">
        <v>356</v>
      </c>
    </row>
    <row r="68" spans="1:6" x14ac:dyDescent="0.25">
      <c r="A68" s="75">
        <v>1</v>
      </c>
      <c r="B68" s="277"/>
      <c r="C68" s="278"/>
      <c r="D68" s="278"/>
      <c r="E68" s="77"/>
    </row>
    <row r="69" spans="1:6" x14ac:dyDescent="0.25">
      <c r="A69" s="75">
        <v>2</v>
      </c>
      <c r="B69" s="277"/>
      <c r="C69" s="278"/>
      <c r="D69" s="278"/>
      <c r="E69" s="77"/>
    </row>
    <row r="70" spans="1:6" x14ac:dyDescent="0.25">
      <c r="A70" s="279" t="s">
        <v>358</v>
      </c>
      <c r="B70" s="280"/>
      <c r="C70" s="280"/>
      <c r="D70" s="280"/>
      <c r="E70" s="77"/>
    </row>
    <row r="72" spans="1:6" x14ac:dyDescent="0.25">
      <c r="A72" s="281" t="s">
        <v>373</v>
      </c>
      <c r="B72" s="282"/>
      <c r="C72" s="282"/>
      <c r="D72" s="282"/>
      <c r="E72" s="282"/>
    </row>
    <row r="74" spans="1:6" ht="45" customHeight="1" x14ac:dyDescent="0.25">
      <c r="A74" s="78" t="s">
        <v>354</v>
      </c>
      <c r="B74" s="283" t="s">
        <v>56</v>
      </c>
      <c r="C74" s="284"/>
      <c r="D74" s="284"/>
      <c r="E74" s="78" t="s">
        <v>356</v>
      </c>
    </row>
    <row r="75" spans="1:6" x14ac:dyDescent="0.25">
      <c r="A75" s="75">
        <v>1</v>
      </c>
      <c r="B75" s="277"/>
      <c r="C75" s="278"/>
      <c r="D75" s="278"/>
      <c r="E75" s="77"/>
    </row>
    <row r="76" spans="1:6" x14ac:dyDescent="0.25">
      <c r="A76" s="75">
        <v>2</v>
      </c>
      <c r="B76" s="277"/>
      <c r="C76" s="278"/>
      <c r="D76" s="278"/>
      <c r="E76" s="77"/>
    </row>
    <row r="77" spans="1:6" x14ac:dyDescent="0.25">
      <c r="A77" s="279" t="s">
        <v>358</v>
      </c>
      <c r="B77" s="280"/>
      <c r="C77" s="280"/>
      <c r="D77" s="280"/>
      <c r="E77" s="77"/>
    </row>
    <row r="80" spans="1:6" x14ac:dyDescent="0.25">
      <c r="F80" s="85">
        <f>F10+F19+F26+F33+F56+F40+F47+F63+F70+F77</f>
        <v>149416295.28999999</v>
      </c>
    </row>
    <row r="82" spans="6:6" x14ac:dyDescent="0.25">
      <c r="F82" s="85">
        <f>'Раздел 1'!H31</f>
        <v>149416295.28999999</v>
      </c>
    </row>
    <row r="84" spans="6:6" x14ac:dyDescent="0.25">
      <c r="F84" s="85">
        <f>F82-F80</f>
        <v>0</v>
      </c>
    </row>
  </sheetData>
  <mergeCells count="49">
    <mergeCell ref="A1:E1"/>
    <mergeCell ref="A3:E3"/>
    <mergeCell ref="A5:E5"/>
    <mergeCell ref="A10:B10"/>
    <mergeCell ref="A12:E12"/>
    <mergeCell ref="A35:E35"/>
    <mergeCell ref="A14:E14"/>
    <mergeCell ref="A28:E28"/>
    <mergeCell ref="B16:D16"/>
    <mergeCell ref="A26:B26"/>
    <mergeCell ref="B17:D17"/>
    <mergeCell ref="B18:D18"/>
    <mergeCell ref="A19:D19"/>
    <mergeCell ref="A21:E21"/>
    <mergeCell ref="B30:D30"/>
    <mergeCell ref="B31:D31"/>
    <mergeCell ref="B32:D32"/>
    <mergeCell ref="A33:D33"/>
    <mergeCell ref="B53:D53"/>
    <mergeCell ref="A49:E49"/>
    <mergeCell ref="A51:E51"/>
    <mergeCell ref="B45:D45"/>
    <mergeCell ref="B46:D46"/>
    <mergeCell ref="A47:D47"/>
    <mergeCell ref="C37:D37"/>
    <mergeCell ref="C38:D38"/>
    <mergeCell ref="C39:D39"/>
    <mergeCell ref="C40:D40"/>
    <mergeCell ref="B44:D44"/>
    <mergeCell ref="A42:E42"/>
    <mergeCell ref="A40:B40"/>
    <mergeCell ref="B54:D54"/>
    <mergeCell ref="B55:D55"/>
    <mergeCell ref="A56:D56"/>
    <mergeCell ref="A58:E58"/>
    <mergeCell ref="B60:D60"/>
    <mergeCell ref="B61:D61"/>
    <mergeCell ref="B62:D62"/>
    <mergeCell ref="A63:D63"/>
    <mergeCell ref="A65:E65"/>
    <mergeCell ref="B67:D67"/>
    <mergeCell ref="B75:D75"/>
    <mergeCell ref="B76:D76"/>
    <mergeCell ref="A77:D77"/>
    <mergeCell ref="B68:D68"/>
    <mergeCell ref="B69:D69"/>
    <mergeCell ref="A70:D70"/>
    <mergeCell ref="A72:E72"/>
    <mergeCell ref="B74:D74"/>
  </mergeCells>
  <pageMargins left="0.59055118110236227" right="0" top="0.39370078740157483" bottom="0.39370078740157483" header="0.31496062992125984" footer="0.31496062992125984"/>
  <pageSetup paperSize="9" scale="5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209"/>
  <sheetViews>
    <sheetView workbookViewId="0">
      <selection activeCell="F20" sqref="F20"/>
    </sheetView>
  </sheetViews>
  <sheetFormatPr defaultColWidth="0.85546875" defaultRowHeight="15" x14ac:dyDescent="0.25"/>
  <cols>
    <col min="1" max="1" width="8.5703125" style="41" customWidth="1"/>
    <col min="2" max="2" width="13.140625" style="41" customWidth="1"/>
    <col min="3" max="3" width="14.85546875" style="41" customWidth="1"/>
    <col min="4" max="4" width="16.5703125" style="41" customWidth="1"/>
    <col min="5" max="5" width="17.5703125" style="41" customWidth="1"/>
    <col min="6" max="6" width="17.85546875" style="41" customWidth="1"/>
    <col min="7" max="7" width="14.28515625" style="41" customWidth="1"/>
    <col min="8" max="8" width="18.140625" style="41" customWidth="1"/>
    <col min="9" max="9" width="14.85546875" style="41" customWidth="1"/>
    <col min="10" max="10" width="23.42578125" style="41" customWidth="1"/>
    <col min="11" max="16384" width="0.85546875" style="41"/>
  </cols>
  <sheetData>
    <row r="1" spans="1:10" x14ac:dyDescent="0.25">
      <c r="A1" s="292" t="s">
        <v>368</v>
      </c>
      <c r="B1" s="292"/>
      <c r="C1" s="292"/>
      <c r="D1" s="292"/>
      <c r="E1" s="292"/>
      <c r="F1" s="292"/>
      <c r="G1" s="292"/>
      <c r="H1" s="292"/>
      <c r="I1" s="292"/>
      <c r="J1" s="292"/>
    </row>
    <row r="3" spans="1:10" x14ac:dyDescent="0.25">
      <c r="A3" s="292" t="s">
        <v>254</v>
      </c>
      <c r="B3" s="292"/>
      <c r="C3" s="292"/>
      <c r="D3" s="292"/>
      <c r="E3" s="292"/>
      <c r="F3" s="292"/>
      <c r="G3" s="292"/>
      <c r="H3" s="292"/>
      <c r="I3" s="292"/>
      <c r="J3" s="292"/>
    </row>
    <row r="5" spans="1:10" s="52" customFormat="1" ht="12.75" customHeight="1" x14ac:dyDescent="0.25">
      <c r="A5" s="52" t="s">
        <v>255</v>
      </c>
      <c r="C5" s="293" t="s">
        <v>127</v>
      </c>
      <c r="D5" s="293"/>
      <c r="E5" s="293"/>
      <c r="F5" s="293"/>
      <c r="G5" s="293"/>
      <c r="H5" s="293"/>
      <c r="I5" s="293"/>
      <c r="J5" s="293"/>
    </row>
    <row r="6" spans="1:10" s="52" customFormat="1" ht="14.25" x14ac:dyDescent="0.25">
      <c r="C6" s="53"/>
      <c r="D6" s="53"/>
      <c r="E6" s="54"/>
      <c r="F6" s="54"/>
      <c r="G6" s="54"/>
      <c r="H6" s="54"/>
      <c r="I6" s="54"/>
      <c r="J6" s="54"/>
    </row>
    <row r="7" spans="1:10" s="52" customFormat="1" ht="13.5" customHeight="1" x14ac:dyDescent="0.25">
      <c r="A7" s="55" t="s">
        <v>256</v>
      </c>
      <c r="B7" s="55"/>
      <c r="C7" s="55"/>
      <c r="D7" s="294" t="s">
        <v>488</v>
      </c>
      <c r="E7" s="294"/>
      <c r="F7" s="294"/>
      <c r="G7" s="294"/>
      <c r="H7" s="294"/>
      <c r="I7" s="294"/>
      <c r="J7" s="294"/>
    </row>
    <row r="9" spans="1:10" x14ac:dyDescent="0.25">
      <c r="A9" s="292" t="s">
        <v>257</v>
      </c>
      <c r="B9" s="292"/>
      <c r="C9" s="292"/>
      <c r="D9" s="292"/>
      <c r="E9" s="292"/>
      <c r="F9" s="292"/>
      <c r="G9" s="292"/>
      <c r="H9" s="292"/>
      <c r="I9" s="292"/>
      <c r="J9" s="292"/>
    </row>
    <row r="11" spans="1:10" s="40" customFormat="1" x14ac:dyDescent="0.25">
      <c r="A11" s="213" t="s">
        <v>258</v>
      </c>
      <c r="B11" s="213" t="s">
        <v>259</v>
      </c>
      <c r="C11" s="213" t="s">
        <v>260</v>
      </c>
      <c r="D11" s="297" t="s">
        <v>261</v>
      </c>
      <c r="E11" s="298"/>
      <c r="F11" s="298"/>
      <c r="G11" s="298"/>
      <c r="H11" s="213" t="s">
        <v>262</v>
      </c>
      <c r="I11" s="213" t="s">
        <v>263</v>
      </c>
      <c r="J11" s="222" t="s">
        <v>264</v>
      </c>
    </row>
    <row r="12" spans="1:10" s="40" customFormat="1" x14ac:dyDescent="0.25">
      <c r="A12" s="214"/>
      <c r="B12" s="214"/>
      <c r="C12" s="214"/>
      <c r="D12" s="213" t="s">
        <v>265</v>
      </c>
      <c r="E12" s="297" t="s">
        <v>2</v>
      </c>
      <c r="F12" s="298"/>
      <c r="G12" s="298"/>
      <c r="H12" s="214"/>
      <c r="I12" s="214"/>
      <c r="J12" s="223"/>
    </row>
    <row r="13" spans="1:10" s="40" customFormat="1" ht="42.75" customHeight="1" x14ac:dyDescent="0.25">
      <c r="A13" s="215"/>
      <c r="B13" s="215"/>
      <c r="C13" s="215"/>
      <c r="D13" s="215"/>
      <c r="E13" s="45" t="s">
        <v>266</v>
      </c>
      <c r="F13" s="45" t="s">
        <v>267</v>
      </c>
      <c r="G13" s="45" t="s">
        <v>268</v>
      </c>
      <c r="H13" s="215"/>
      <c r="I13" s="215"/>
      <c r="J13" s="224"/>
    </row>
    <row r="14" spans="1:10" s="56" customFormat="1" x14ac:dyDescent="0.25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44">
        <v>8</v>
      </c>
      <c r="I14" s="44">
        <v>9</v>
      </c>
      <c r="J14" s="44">
        <v>10</v>
      </c>
    </row>
    <row r="15" spans="1:10" x14ac:dyDescent="0.25">
      <c r="A15" s="42" t="s">
        <v>57</v>
      </c>
      <c r="B15" s="42" t="s">
        <v>489</v>
      </c>
      <c r="C15" s="43">
        <v>2.5</v>
      </c>
      <c r="D15" s="87">
        <f>E15+F15+G15</f>
        <v>108007.04999999999</v>
      </c>
      <c r="E15" s="87">
        <v>82666.179999999993</v>
      </c>
      <c r="F15" s="87">
        <v>541.01</v>
      </c>
      <c r="G15" s="87">
        <v>24799.86</v>
      </c>
      <c r="H15" s="59"/>
      <c r="I15" s="57"/>
      <c r="J15" s="87">
        <f>(E15+F15+G15)*12</f>
        <v>1296084.5999999999</v>
      </c>
    </row>
    <row r="16" spans="1:10" ht="45" x14ac:dyDescent="0.25">
      <c r="A16" s="86" t="s">
        <v>59</v>
      </c>
      <c r="B16" s="86" t="s">
        <v>490</v>
      </c>
      <c r="C16" s="43">
        <v>5.78</v>
      </c>
      <c r="D16" s="87">
        <f t="shared" ref="D16:D20" si="0">E16+F16+G16</f>
        <v>132897.33000000002</v>
      </c>
      <c r="E16" s="87">
        <v>102713.33</v>
      </c>
      <c r="F16" s="87"/>
      <c r="G16" s="87">
        <v>30184</v>
      </c>
      <c r="H16" s="59"/>
      <c r="I16" s="57"/>
      <c r="J16" s="87">
        <f>(E16+F16+G16)*12+7560</f>
        <v>1602327.9600000002</v>
      </c>
    </row>
    <row r="17" spans="1:40" ht="30" x14ac:dyDescent="0.25">
      <c r="A17" s="86" t="s">
        <v>119</v>
      </c>
      <c r="B17" s="86" t="s">
        <v>491</v>
      </c>
      <c r="C17" s="43">
        <v>4.75</v>
      </c>
      <c r="D17" s="87">
        <f t="shared" si="0"/>
        <v>115328.85</v>
      </c>
      <c r="E17" s="87">
        <v>88714.5</v>
      </c>
      <c r="F17" s="87"/>
      <c r="G17" s="87">
        <v>26614.35</v>
      </c>
      <c r="H17" s="59"/>
      <c r="I17" s="57"/>
      <c r="J17" s="87">
        <f>(E17+F17+G17)*12-39667</f>
        <v>1344279.2000000002</v>
      </c>
    </row>
    <row r="18" spans="1:40" x14ac:dyDescent="0.25">
      <c r="A18" s="42" t="s">
        <v>158</v>
      </c>
      <c r="B18" s="42" t="s">
        <v>492</v>
      </c>
      <c r="C18" s="43">
        <v>2</v>
      </c>
      <c r="D18" s="87">
        <f t="shared" si="0"/>
        <v>48762.700000000004</v>
      </c>
      <c r="E18" s="87">
        <v>34219.440000000002</v>
      </c>
      <c r="F18" s="87">
        <v>4277.43</v>
      </c>
      <c r="G18" s="87">
        <v>10265.83</v>
      </c>
      <c r="H18" s="59"/>
      <c r="I18" s="57"/>
      <c r="J18" s="87">
        <f t="shared" ref="J18:J20" si="1">(E18+F18+G18)*12</f>
        <v>585152.4</v>
      </c>
    </row>
    <row r="19" spans="1:40" x14ac:dyDescent="0.25">
      <c r="A19" s="42" t="s">
        <v>170</v>
      </c>
      <c r="B19" s="42" t="s">
        <v>493</v>
      </c>
      <c r="C19" s="43">
        <v>1</v>
      </c>
      <c r="D19" s="87">
        <f t="shared" si="0"/>
        <v>13859.14</v>
      </c>
      <c r="E19" s="87">
        <v>10266.030000000001</v>
      </c>
      <c r="F19" s="87">
        <v>513.29999999999995</v>
      </c>
      <c r="G19" s="87">
        <v>3079.81</v>
      </c>
      <c r="H19" s="59"/>
      <c r="I19" s="57"/>
      <c r="J19" s="87">
        <f t="shared" si="1"/>
        <v>166309.68</v>
      </c>
    </row>
    <row r="20" spans="1:40" x14ac:dyDescent="0.25">
      <c r="A20" s="42" t="s">
        <v>171</v>
      </c>
      <c r="B20" s="42" t="s">
        <v>494</v>
      </c>
      <c r="C20" s="43">
        <v>27</v>
      </c>
      <c r="D20" s="87">
        <f t="shared" si="0"/>
        <v>384598</v>
      </c>
      <c r="E20" s="87">
        <v>283131.03000000003</v>
      </c>
      <c r="F20" s="87">
        <v>12430.67</v>
      </c>
      <c r="G20" s="87">
        <v>89036.3</v>
      </c>
      <c r="H20" s="59"/>
      <c r="I20" s="57"/>
      <c r="J20" s="87">
        <f t="shared" si="1"/>
        <v>4615176</v>
      </c>
    </row>
    <row r="21" spans="1:40" x14ac:dyDescent="0.25">
      <c r="A21" s="295" t="s">
        <v>269</v>
      </c>
      <c r="B21" s="296"/>
      <c r="C21" s="44" t="s">
        <v>120</v>
      </c>
      <c r="D21" s="57"/>
      <c r="E21" s="44" t="s">
        <v>120</v>
      </c>
      <c r="F21" s="44" t="s">
        <v>120</v>
      </c>
      <c r="G21" s="44" t="s">
        <v>120</v>
      </c>
      <c r="H21" s="44" t="s">
        <v>120</v>
      </c>
      <c r="I21" s="44" t="s">
        <v>120</v>
      </c>
      <c r="J21" s="87">
        <f>SUM(J15:J20)</f>
        <v>9609329.8399999999</v>
      </c>
      <c r="L21" s="291">
        <f>'Раздел 1'!H78+'Раздел 1'!H79+'Раздел 1'!H80+'Раздел 1'!H81+'Раздел 1'!H86+'Раздел 1'!H87-'Раздел 1'!H86</f>
        <v>9609330</v>
      </c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</row>
    <row r="22" spans="1:40" ht="30" x14ac:dyDescent="0.25">
      <c r="B22" s="88" t="s">
        <v>495</v>
      </c>
      <c r="J22" s="80">
        <f>'Раздел 1'!H86</f>
        <v>110092</v>
      </c>
      <c r="L22" s="251">
        <f>'Раздел 1'!H86</f>
        <v>110092</v>
      </c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</row>
    <row r="23" spans="1:40" ht="14.25" customHeight="1" x14ac:dyDescent="0.25">
      <c r="A23" s="292" t="s">
        <v>270</v>
      </c>
      <c r="B23" s="292"/>
      <c r="C23" s="292"/>
      <c r="D23" s="292"/>
      <c r="E23" s="292"/>
      <c r="F23" s="292"/>
      <c r="G23" s="292"/>
      <c r="H23" s="292"/>
      <c r="I23" s="292"/>
      <c r="J23" s="292"/>
    </row>
    <row r="25" spans="1:40" s="56" customFormat="1" ht="51" customHeight="1" x14ac:dyDescent="0.25">
      <c r="A25" s="48" t="s">
        <v>258</v>
      </c>
      <c r="B25" s="299" t="s">
        <v>271</v>
      </c>
      <c r="C25" s="300"/>
      <c r="D25" s="300"/>
      <c r="E25" s="300"/>
      <c r="F25" s="301"/>
      <c r="G25" s="48" t="s">
        <v>272</v>
      </c>
      <c r="H25" s="48" t="s">
        <v>273</v>
      </c>
      <c r="I25" s="48" t="s">
        <v>274</v>
      </c>
      <c r="J25" s="48" t="s">
        <v>275</v>
      </c>
    </row>
    <row r="26" spans="1:40" s="56" customFormat="1" x14ac:dyDescent="0.25">
      <c r="A26" s="50">
        <v>1</v>
      </c>
      <c r="B26" s="302">
        <v>2</v>
      </c>
      <c r="C26" s="303"/>
      <c r="D26" s="303"/>
      <c r="E26" s="303"/>
      <c r="F26" s="304"/>
      <c r="G26" s="50">
        <v>3</v>
      </c>
      <c r="H26" s="50">
        <v>4</v>
      </c>
      <c r="I26" s="50">
        <v>5</v>
      </c>
      <c r="J26" s="50">
        <v>6</v>
      </c>
    </row>
    <row r="27" spans="1:40" x14ac:dyDescent="0.25">
      <c r="A27" s="51"/>
      <c r="B27" s="305"/>
      <c r="C27" s="306"/>
      <c r="D27" s="306"/>
      <c r="E27" s="306"/>
      <c r="F27" s="307"/>
      <c r="G27" s="58"/>
      <c r="H27" s="58"/>
      <c r="I27" s="58"/>
      <c r="J27" s="58"/>
    </row>
    <row r="28" spans="1:40" x14ac:dyDescent="0.25">
      <c r="A28" s="51"/>
      <c r="B28" s="305"/>
      <c r="C28" s="306"/>
      <c r="D28" s="306"/>
      <c r="E28" s="306"/>
      <c r="F28" s="307"/>
      <c r="G28" s="58"/>
      <c r="H28" s="58"/>
      <c r="I28" s="58"/>
      <c r="J28" s="58"/>
    </row>
    <row r="29" spans="1:40" x14ac:dyDescent="0.25">
      <c r="A29" s="46"/>
      <c r="B29" s="308" t="s">
        <v>269</v>
      </c>
      <c r="C29" s="309"/>
      <c r="D29" s="309"/>
      <c r="E29" s="309"/>
      <c r="F29" s="310"/>
      <c r="G29" s="50" t="s">
        <v>120</v>
      </c>
      <c r="H29" s="50" t="s">
        <v>120</v>
      </c>
      <c r="I29" s="50" t="s">
        <v>120</v>
      </c>
      <c r="J29" s="58"/>
      <c r="K29" s="21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</row>
    <row r="31" spans="1:40" x14ac:dyDescent="0.25">
      <c r="A31" s="292" t="s">
        <v>276</v>
      </c>
      <c r="B31" s="292"/>
      <c r="C31" s="292"/>
      <c r="D31" s="292"/>
      <c r="E31" s="292"/>
      <c r="F31" s="292"/>
      <c r="G31" s="292"/>
      <c r="H31" s="292"/>
      <c r="I31" s="292"/>
      <c r="J31" s="292"/>
    </row>
    <row r="33" spans="1:36" s="56" customFormat="1" ht="51.75" customHeight="1" x14ac:dyDescent="0.25">
      <c r="A33" s="48" t="s">
        <v>258</v>
      </c>
      <c r="B33" s="315" t="s">
        <v>271</v>
      </c>
      <c r="C33" s="315"/>
      <c r="D33" s="315"/>
      <c r="E33" s="315"/>
      <c r="F33" s="315"/>
      <c r="G33" s="48" t="s">
        <v>277</v>
      </c>
      <c r="H33" s="48" t="s">
        <v>278</v>
      </c>
      <c r="I33" s="48" t="s">
        <v>279</v>
      </c>
      <c r="J33" s="48" t="s">
        <v>275</v>
      </c>
    </row>
    <row r="34" spans="1:36" s="56" customFormat="1" x14ac:dyDescent="0.25">
      <c r="A34" s="50">
        <v>1</v>
      </c>
      <c r="B34" s="302">
        <v>2</v>
      </c>
      <c r="C34" s="303"/>
      <c r="D34" s="303"/>
      <c r="E34" s="303"/>
      <c r="F34" s="304"/>
      <c r="G34" s="50">
        <v>3</v>
      </c>
      <c r="H34" s="50">
        <v>4</v>
      </c>
      <c r="I34" s="50">
        <v>5</v>
      </c>
      <c r="J34" s="50">
        <v>6</v>
      </c>
    </row>
    <row r="35" spans="1:36" x14ac:dyDescent="0.25">
      <c r="A35" s="51"/>
      <c r="B35" s="311"/>
      <c r="C35" s="312"/>
      <c r="D35" s="312"/>
      <c r="E35" s="312"/>
      <c r="F35" s="313"/>
      <c r="G35" s="61"/>
      <c r="H35" s="61"/>
      <c r="I35" s="61"/>
      <c r="J35" s="61"/>
    </row>
    <row r="36" spans="1:36" x14ac:dyDescent="0.25">
      <c r="A36" s="51"/>
      <c r="B36" s="311"/>
      <c r="C36" s="312"/>
      <c r="D36" s="312"/>
      <c r="E36" s="312"/>
      <c r="F36" s="313"/>
      <c r="G36" s="61"/>
      <c r="H36" s="61"/>
      <c r="I36" s="61"/>
      <c r="J36" s="61"/>
    </row>
    <row r="37" spans="1:36" x14ac:dyDescent="0.25">
      <c r="A37" s="46"/>
      <c r="B37" s="308" t="s">
        <v>269</v>
      </c>
      <c r="C37" s="309"/>
      <c r="D37" s="309"/>
      <c r="E37" s="309"/>
      <c r="F37" s="310"/>
      <c r="G37" s="50" t="s">
        <v>120</v>
      </c>
      <c r="H37" s="50" t="s">
        <v>120</v>
      </c>
      <c r="I37" s="50" t="s">
        <v>120</v>
      </c>
      <c r="J37" s="58"/>
      <c r="K37" s="21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</row>
    <row r="39" spans="1:36" ht="31.5" customHeight="1" x14ac:dyDescent="0.25">
      <c r="A39" s="318" t="s">
        <v>280</v>
      </c>
      <c r="B39" s="318"/>
      <c r="C39" s="318"/>
      <c r="D39" s="318"/>
      <c r="E39" s="318"/>
      <c r="F39" s="318"/>
      <c r="G39" s="318"/>
      <c r="H39" s="318"/>
      <c r="I39" s="318"/>
      <c r="J39" s="318"/>
    </row>
    <row r="41" spans="1:36" s="56" customFormat="1" ht="49.5" customHeight="1" x14ac:dyDescent="0.25">
      <c r="A41" s="48" t="s">
        <v>258</v>
      </c>
      <c r="B41" s="315" t="s">
        <v>281</v>
      </c>
      <c r="C41" s="315"/>
      <c r="D41" s="315"/>
      <c r="E41" s="315"/>
      <c r="F41" s="315"/>
      <c r="G41" s="315"/>
      <c r="H41" s="315"/>
      <c r="I41" s="48" t="s">
        <v>282</v>
      </c>
      <c r="J41" s="48" t="s">
        <v>283</v>
      </c>
    </row>
    <row r="42" spans="1:36" s="56" customFormat="1" x14ac:dyDescent="0.25">
      <c r="A42" s="50">
        <v>1</v>
      </c>
      <c r="B42" s="302">
        <v>2</v>
      </c>
      <c r="C42" s="303"/>
      <c r="D42" s="303"/>
      <c r="E42" s="303"/>
      <c r="F42" s="303"/>
      <c r="G42" s="303"/>
      <c r="H42" s="304"/>
      <c r="I42" s="50">
        <v>3</v>
      </c>
      <c r="J42" s="50">
        <v>4</v>
      </c>
    </row>
    <row r="43" spans="1:36" ht="15" customHeight="1" x14ac:dyDescent="0.25">
      <c r="A43" s="49" t="s">
        <v>57</v>
      </c>
      <c r="B43" s="311" t="s">
        <v>284</v>
      </c>
      <c r="C43" s="312"/>
      <c r="D43" s="312"/>
      <c r="E43" s="312"/>
      <c r="F43" s="312"/>
      <c r="G43" s="312"/>
      <c r="H43" s="313"/>
      <c r="I43" s="50" t="s">
        <v>120</v>
      </c>
      <c r="J43" s="91">
        <f>J44+J46+J47</f>
        <v>2138272.84</v>
      </c>
    </row>
    <row r="44" spans="1:36" x14ac:dyDescent="0.25">
      <c r="A44" s="325" t="s">
        <v>199</v>
      </c>
      <c r="B44" s="319" t="s">
        <v>2</v>
      </c>
      <c r="C44" s="320"/>
      <c r="D44" s="320"/>
      <c r="E44" s="320"/>
      <c r="F44" s="320"/>
      <c r="G44" s="320"/>
      <c r="H44" s="321"/>
      <c r="I44" s="327">
        <f>'Раздел 1'!H78+'Раздел 1'!H79+'Раздел 1'!H80+'Раздел 1'!H81+'Раздел 1'!H86+'Раздел 1'!H87</f>
        <v>9719422</v>
      </c>
      <c r="J44" s="329">
        <f>I44*22%</f>
        <v>2138272.84</v>
      </c>
    </row>
    <row r="45" spans="1:36" x14ac:dyDescent="0.25">
      <c r="A45" s="326"/>
      <c r="B45" s="322" t="s">
        <v>285</v>
      </c>
      <c r="C45" s="323"/>
      <c r="D45" s="323"/>
      <c r="E45" s="323"/>
      <c r="F45" s="323"/>
      <c r="G45" s="323"/>
      <c r="H45" s="324"/>
      <c r="I45" s="328"/>
      <c r="J45" s="330"/>
    </row>
    <row r="46" spans="1:36" x14ac:dyDescent="0.25">
      <c r="A46" s="49" t="s">
        <v>201</v>
      </c>
      <c r="B46" s="311" t="s">
        <v>286</v>
      </c>
      <c r="C46" s="312"/>
      <c r="D46" s="312"/>
      <c r="E46" s="312"/>
      <c r="F46" s="312"/>
      <c r="G46" s="312"/>
      <c r="H46" s="313"/>
      <c r="I46" s="89"/>
      <c r="J46" s="91"/>
    </row>
    <row r="47" spans="1:36" ht="15" customHeight="1" x14ac:dyDescent="0.25">
      <c r="A47" s="49" t="s">
        <v>203</v>
      </c>
      <c r="B47" s="311" t="s">
        <v>287</v>
      </c>
      <c r="C47" s="312"/>
      <c r="D47" s="312"/>
      <c r="E47" s="312"/>
      <c r="F47" s="312"/>
      <c r="G47" s="312"/>
      <c r="H47" s="313"/>
      <c r="I47" s="89"/>
      <c r="J47" s="91"/>
    </row>
    <row r="48" spans="1:36" ht="15" customHeight="1" x14ac:dyDescent="0.25">
      <c r="A48" s="49" t="s">
        <v>59</v>
      </c>
      <c r="B48" s="311" t="s">
        <v>288</v>
      </c>
      <c r="C48" s="312"/>
      <c r="D48" s="312"/>
      <c r="E48" s="312"/>
      <c r="F48" s="312"/>
      <c r="G48" s="312"/>
      <c r="H48" s="313"/>
      <c r="I48" s="83" t="s">
        <v>120</v>
      </c>
      <c r="J48" s="91">
        <f>J49+J51+J52+J53+J54</f>
        <v>270004.64199999993</v>
      </c>
    </row>
    <row r="49" spans="1:37" x14ac:dyDescent="0.25">
      <c r="A49" s="325" t="s">
        <v>289</v>
      </c>
      <c r="B49" s="319" t="s">
        <v>2</v>
      </c>
      <c r="C49" s="320"/>
      <c r="D49" s="320"/>
      <c r="E49" s="320"/>
      <c r="F49" s="320"/>
      <c r="G49" s="320"/>
      <c r="H49" s="321"/>
      <c r="I49" s="327">
        <f>I44</f>
        <v>9719422</v>
      </c>
      <c r="J49" s="329">
        <f>I49*2.9%-31297.44</f>
        <v>250565.79799999995</v>
      </c>
    </row>
    <row r="50" spans="1:37" ht="15" customHeight="1" x14ac:dyDescent="0.25">
      <c r="A50" s="326"/>
      <c r="B50" s="322" t="s">
        <v>290</v>
      </c>
      <c r="C50" s="323"/>
      <c r="D50" s="323"/>
      <c r="E50" s="323"/>
      <c r="F50" s="323"/>
      <c r="G50" s="323"/>
      <c r="H50" s="324"/>
      <c r="I50" s="328"/>
      <c r="J50" s="330"/>
    </row>
    <row r="51" spans="1:37" ht="15" customHeight="1" x14ac:dyDescent="0.25">
      <c r="A51" s="49" t="s">
        <v>291</v>
      </c>
      <c r="B51" s="311" t="s">
        <v>292</v>
      </c>
      <c r="C51" s="312"/>
      <c r="D51" s="312"/>
      <c r="E51" s="312"/>
      <c r="F51" s="312"/>
      <c r="G51" s="312"/>
      <c r="H51" s="313"/>
      <c r="I51" s="90"/>
      <c r="J51" s="91"/>
    </row>
    <row r="52" spans="1:37" ht="15" customHeight="1" x14ac:dyDescent="0.25">
      <c r="A52" s="49" t="s">
        <v>293</v>
      </c>
      <c r="B52" s="311" t="s">
        <v>294</v>
      </c>
      <c r="C52" s="312"/>
      <c r="D52" s="312"/>
      <c r="E52" s="312"/>
      <c r="F52" s="312"/>
      <c r="G52" s="312"/>
      <c r="H52" s="313"/>
      <c r="I52" s="90">
        <f>I44</f>
        <v>9719422</v>
      </c>
      <c r="J52" s="91">
        <f>I52*0.2%</f>
        <v>19438.844000000001</v>
      </c>
    </row>
    <row r="53" spans="1:37" ht="15" customHeight="1" x14ac:dyDescent="0.25">
      <c r="A53" s="49" t="s">
        <v>295</v>
      </c>
      <c r="B53" s="311" t="s">
        <v>296</v>
      </c>
      <c r="C53" s="312"/>
      <c r="D53" s="312"/>
      <c r="E53" s="312"/>
      <c r="F53" s="312"/>
      <c r="G53" s="312"/>
      <c r="H53" s="313"/>
      <c r="I53" s="90"/>
      <c r="J53" s="91"/>
    </row>
    <row r="54" spans="1:37" ht="15" customHeight="1" x14ac:dyDescent="0.25">
      <c r="A54" s="49" t="s">
        <v>297</v>
      </c>
      <c r="B54" s="311" t="s">
        <v>296</v>
      </c>
      <c r="C54" s="312"/>
      <c r="D54" s="312"/>
      <c r="E54" s="312"/>
      <c r="F54" s="312"/>
      <c r="G54" s="312"/>
      <c r="H54" s="313"/>
      <c r="I54" s="90"/>
      <c r="J54" s="91"/>
    </row>
    <row r="55" spans="1:37" ht="15" customHeight="1" x14ac:dyDescent="0.25">
      <c r="A55" s="49" t="s">
        <v>119</v>
      </c>
      <c r="B55" s="311" t="s">
        <v>298</v>
      </c>
      <c r="C55" s="312"/>
      <c r="D55" s="312"/>
      <c r="E55" s="312"/>
      <c r="F55" s="312"/>
      <c r="G55" s="312"/>
      <c r="H55" s="313"/>
      <c r="I55" s="90">
        <f>I44</f>
        <v>9719422</v>
      </c>
      <c r="J55" s="91">
        <f>I55*5.1%</f>
        <v>495690.522</v>
      </c>
    </row>
    <row r="56" spans="1:37" x14ac:dyDescent="0.25">
      <c r="A56" s="49"/>
      <c r="B56" s="308" t="s">
        <v>269</v>
      </c>
      <c r="C56" s="309"/>
      <c r="D56" s="309"/>
      <c r="E56" s="309"/>
      <c r="F56" s="309"/>
      <c r="G56" s="309"/>
      <c r="H56" s="310"/>
      <c r="I56" s="50" t="s">
        <v>120</v>
      </c>
      <c r="J56" s="90">
        <f>J43+J48+J55</f>
        <v>2903968.0039999997</v>
      </c>
      <c r="K56" s="340">
        <f>'Раздел 1'!H98+'Раздел 1'!H99+'Раздел 1'!H100+'Раздел 1'!H101+'Раздел 1'!H106+'Раздел 1'!H107</f>
        <v>2903968</v>
      </c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</row>
    <row r="57" spans="1:37" x14ac:dyDescent="0.25">
      <c r="K57" s="291">
        <f>K56-J56</f>
        <v>-3.9999997243285179E-3</v>
      </c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</row>
    <row r="58" spans="1:37" ht="26.25" customHeight="1" x14ac:dyDescent="0.25">
      <c r="A58" s="331" t="s">
        <v>299</v>
      </c>
      <c r="B58" s="331"/>
      <c r="C58" s="331"/>
      <c r="D58" s="331"/>
      <c r="E58" s="331"/>
      <c r="F58" s="331"/>
      <c r="G58" s="331"/>
      <c r="H58" s="331"/>
      <c r="I58" s="331"/>
      <c r="J58" s="331"/>
    </row>
    <row r="60" spans="1:37" x14ac:dyDescent="0.25">
      <c r="A60" s="292" t="s">
        <v>300</v>
      </c>
      <c r="B60" s="292"/>
      <c r="C60" s="292"/>
      <c r="D60" s="292"/>
      <c r="E60" s="292"/>
      <c r="F60" s="292"/>
      <c r="G60" s="292"/>
      <c r="H60" s="292"/>
      <c r="I60" s="292"/>
      <c r="J60" s="292"/>
    </row>
    <row r="62" spans="1:37" x14ac:dyDescent="0.25">
      <c r="A62" s="52" t="s">
        <v>255</v>
      </c>
      <c r="B62" s="52"/>
      <c r="C62" s="294" t="s">
        <v>547</v>
      </c>
      <c r="D62" s="294"/>
      <c r="E62" s="294"/>
      <c r="F62" s="294"/>
      <c r="G62" s="294"/>
      <c r="H62" s="294"/>
      <c r="I62" s="294"/>
      <c r="J62" s="294"/>
    </row>
    <row r="63" spans="1:37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37" x14ac:dyDescent="0.25">
      <c r="A64" s="55" t="s">
        <v>256</v>
      </c>
      <c r="B64" s="55"/>
      <c r="C64" s="55"/>
      <c r="D64" s="294" t="s">
        <v>488</v>
      </c>
      <c r="E64" s="294"/>
      <c r="F64" s="294"/>
      <c r="G64" s="294"/>
      <c r="H64" s="294"/>
      <c r="I64" s="294"/>
      <c r="J64" s="294"/>
    </row>
    <row r="66" spans="1:41" s="56" customFormat="1" ht="28.5" customHeight="1" x14ac:dyDescent="0.25">
      <c r="A66" s="48" t="s">
        <v>258</v>
      </c>
      <c r="B66" s="315" t="s">
        <v>56</v>
      </c>
      <c r="C66" s="315"/>
      <c r="D66" s="315"/>
      <c r="E66" s="315"/>
      <c r="F66" s="315"/>
      <c r="G66" s="315"/>
      <c r="H66" s="48" t="s">
        <v>301</v>
      </c>
      <c r="I66" s="48" t="s">
        <v>302</v>
      </c>
      <c r="J66" s="48" t="s">
        <v>303</v>
      </c>
    </row>
    <row r="67" spans="1:41" s="56" customFormat="1" x14ac:dyDescent="0.25">
      <c r="A67" s="50">
        <v>1</v>
      </c>
      <c r="B67" s="314">
        <v>2</v>
      </c>
      <c r="C67" s="314"/>
      <c r="D67" s="314"/>
      <c r="E67" s="314"/>
      <c r="F67" s="314"/>
      <c r="G67" s="314"/>
      <c r="H67" s="50">
        <v>3</v>
      </c>
      <c r="I67" s="50">
        <v>4</v>
      </c>
      <c r="J67" s="50">
        <v>5</v>
      </c>
    </row>
    <row r="68" spans="1:41" ht="15" customHeight="1" x14ac:dyDescent="0.25">
      <c r="A68" s="49" t="s">
        <v>57</v>
      </c>
      <c r="B68" s="311" t="s">
        <v>525</v>
      </c>
      <c r="C68" s="312"/>
      <c r="D68" s="312"/>
      <c r="E68" s="312"/>
      <c r="F68" s="312"/>
      <c r="G68" s="313"/>
      <c r="H68" s="92"/>
      <c r="I68" s="92"/>
      <c r="J68" s="92">
        <f>'Раздел 1'!H88+'Раздел 1'!H89+'Раздел 1'!H90</f>
        <v>35000</v>
      </c>
    </row>
    <row r="69" spans="1:41" ht="15" customHeight="1" x14ac:dyDescent="0.25">
      <c r="A69" s="49" t="s">
        <v>59</v>
      </c>
      <c r="B69" s="311" t="s">
        <v>548</v>
      </c>
      <c r="C69" s="312"/>
      <c r="D69" s="312"/>
      <c r="E69" s="312"/>
      <c r="F69" s="312"/>
      <c r="G69" s="313"/>
      <c r="H69" s="91"/>
      <c r="I69" s="91"/>
      <c r="J69" s="92">
        <f>'Раздел 1'!H95</f>
        <v>220000</v>
      </c>
    </row>
    <row r="70" spans="1:41" ht="15" customHeight="1" x14ac:dyDescent="0.25">
      <c r="A70" s="49" t="s">
        <v>119</v>
      </c>
      <c r="B70" s="311" t="s">
        <v>496</v>
      </c>
      <c r="C70" s="312"/>
      <c r="D70" s="312"/>
      <c r="E70" s="312"/>
      <c r="F70" s="312"/>
      <c r="G70" s="313"/>
      <c r="H70" s="91">
        <v>1000</v>
      </c>
      <c r="I70" s="91">
        <v>5</v>
      </c>
      <c r="J70" s="92">
        <f>'Раздел 1'!H119</f>
        <v>5000</v>
      </c>
    </row>
    <row r="71" spans="1:41" x14ac:dyDescent="0.25">
      <c r="A71" s="46"/>
      <c r="B71" s="316" t="s">
        <v>269</v>
      </c>
      <c r="C71" s="316"/>
      <c r="D71" s="316"/>
      <c r="E71" s="316"/>
      <c r="F71" s="316"/>
      <c r="G71" s="316"/>
      <c r="H71" s="50" t="s">
        <v>120</v>
      </c>
      <c r="I71" s="50" t="s">
        <v>120</v>
      </c>
      <c r="J71" s="89">
        <f>SUM(J68:J70)</f>
        <v>260000</v>
      </c>
      <c r="K71" s="340">
        <f>'Раздел 1'!H88+'Раздел 1'!H89+'Раздел 1'!H90+'Раздел 1'!H119+'Раздел 1'!H95</f>
        <v>260000</v>
      </c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</row>
    <row r="72" spans="1:4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291">
        <f>K71-J71</f>
        <v>0</v>
      </c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</row>
    <row r="73" spans="1:41" ht="18.75" customHeight="1" x14ac:dyDescent="0.25">
      <c r="A73" s="292" t="s">
        <v>304</v>
      </c>
      <c r="B73" s="292"/>
      <c r="C73" s="292"/>
      <c r="D73" s="292"/>
      <c r="E73" s="292"/>
      <c r="F73" s="292"/>
      <c r="G73" s="292"/>
      <c r="H73" s="292"/>
      <c r="I73" s="292"/>
      <c r="J73" s="292"/>
    </row>
    <row r="75" spans="1:41" x14ac:dyDescent="0.25">
      <c r="A75" s="52" t="s">
        <v>255</v>
      </c>
      <c r="B75" s="52"/>
      <c r="C75" s="294" t="s">
        <v>505</v>
      </c>
      <c r="D75" s="294"/>
      <c r="E75" s="294"/>
      <c r="F75" s="294"/>
      <c r="G75" s="294"/>
      <c r="H75" s="294"/>
      <c r="I75" s="294"/>
      <c r="J75" s="294"/>
    </row>
    <row r="76" spans="1:41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</row>
    <row r="77" spans="1:41" x14ac:dyDescent="0.25">
      <c r="A77" s="55" t="s">
        <v>256</v>
      </c>
      <c r="B77" s="55"/>
      <c r="C77" s="55"/>
      <c r="D77" s="294" t="s">
        <v>488</v>
      </c>
      <c r="E77" s="294"/>
      <c r="F77" s="294"/>
      <c r="G77" s="294"/>
      <c r="H77" s="294"/>
      <c r="I77" s="294"/>
      <c r="J77" s="294"/>
    </row>
    <row r="79" spans="1:41" ht="52.5" customHeight="1" x14ac:dyDescent="0.25">
      <c r="A79" s="48" t="s">
        <v>258</v>
      </c>
      <c r="B79" s="315" t="s">
        <v>305</v>
      </c>
      <c r="C79" s="315"/>
      <c r="D79" s="315"/>
      <c r="E79" s="315"/>
      <c r="F79" s="315"/>
      <c r="G79" s="315"/>
      <c r="H79" s="48" t="s">
        <v>306</v>
      </c>
      <c r="I79" s="48" t="s">
        <v>307</v>
      </c>
      <c r="J79" s="48" t="s">
        <v>308</v>
      </c>
    </row>
    <row r="80" spans="1:41" x14ac:dyDescent="0.25">
      <c r="A80" s="50">
        <v>1</v>
      </c>
      <c r="B80" s="314">
        <v>2</v>
      </c>
      <c r="C80" s="314"/>
      <c r="D80" s="314"/>
      <c r="E80" s="314"/>
      <c r="F80" s="314"/>
      <c r="G80" s="314"/>
      <c r="H80" s="50">
        <v>3</v>
      </c>
      <c r="I80" s="50">
        <v>4</v>
      </c>
      <c r="J80" s="50">
        <v>5</v>
      </c>
    </row>
    <row r="81" spans="1:39" ht="24" customHeight="1" x14ac:dyDescent="0.25">
      <c r="A81" s="49" t="s">
        <v>57</v>
      </c>
      <c r="B81" s="311" t="s">
        <v>523</v>
      </c>
      <c r="C81" s="312"/>
      <c r="D81" s="312"/>
      <c r="E81" s="312"/>
      <c r="F81" s="312"/>
      <c r="G81" s="313"/>
      <c r="H81" s="61"/>
      <c r="I81" s="61">
        <v>2.2000000000000002</v>
      </c>
      <c r="J81" s="61">
        <f>'Раздел 1'!H123</f>
        <v>420670</v>
      </c>
    </row>
    <row r="82" spans="1:39" x14ac:dyDescent="0.25">
      <c r="A82" s="49" t="s">
        <v>59</v>
      </c>
      <c r="B82" s="311" t="s">
        <v>524</v>
      </c>
      <c r="C82" s="312"/>
      <c r="D82" s="312"/>
      <c r="E82" s="312"/>
      <c r="F82" s="312"/>
      <c r="G82" s="313"/>
      <c r="H82" s="61"/>
      <c r="I82" s="61"/>
      <c r="J82" s="61">
        <f>'Раздел 1'!H124+'Раздел 1'!H125</f>
        <v>16000</v>
      </c>
      <c r="K82" s="21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51"/>
      <c r="AH82" s="251"/>
      <c r="AI82" s="251"/>
      <c r="AJ82" s="251"/>
      <c r="AK82" s="251"/>
      <c r="AL82" s="251"/>
      <c r="AM82" s="251"/>
    </row>
    <row r="83" spans="1:39" x14ac:dyDescent="0.25">
      <c r="A83" s="46"/>
      <c r="B83" s="308" t="s">
        <v>269</v>
      </c>
      <c r="C83" s="309"/>
      <c r="D83" s="309"/>
      <c r="E83" s="309"/>
      <c r="F83" s="309"/>
      <c r="G83" s="310"/>
      <c r="H83" s="58"/>
      <c r="I83" s="50" t="s">
        <v>120</v>
      </c>
      <c r="J83" s="58">
        <f>SUM(J81:J82)</f>
        <v>436670</v>
      </c>
      <c r="K83" s="340">
        <f>'Раздел 1'!H123+'Раздел 1'!H124+'Раздел 1'!H125</f>
        <v>436670</v>
      </c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</row>
    <row r="84" spans="1:39" x14ac:dyDescent="0.25">
      <c r="K84" s="21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  <c r="AH84" s="251"/>
      <c r="AI84" s="251"/>
      <c r="AJ84" s="251"/>
      <c r="AK84" s="251"/>
      <c r="AL84" s="251"/>
      <c r="AM84" s="251"/>
    </row>
    <row r="85" spans="1:39" x14ac:dyDescent="0.25">
      <c r="A85" s="292" t="s">
        <v>309</v>
      </c>
      <c r="B85" s="292"/>
      <c r="C85" s="292"/>
      <c r="D85" s="292"/>
      <c r="E85" s="292"/>
      <c r="F85" s="292"/>
      <c r="G85" s="292"/>
      <c r="H85" s="292"/>
      <c r="I85" s="292"/>
      <c r="J85" s="292"/>
    </row>
    <row r="87" spans="1:39" x14ac:dyDescent="0.25">
      <c r="A87" s="52" t="s">
        <v>255</v>
      </c>
      <c r="B87" s="52"/>
      <c r="C87" s="294"/>
      <c r="D87" s="294"/>
      <c r="E87" s="294"/>
      <c r="F87" s="294"/>
      <c r="G87" s="294"/>
      <c r="H87" s="294"/>
      <c r="I87" s="294"/>
      <c r="J87" s="294"/>
    </row>
    <row r="88" spans="1:39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</row>
    <row r="89" spans="1:39" x14ac:dyDescent="0.25">
      <c r="A89" s="55" t="s">
        <v>256</v>
      </c>
      <c r="B89" s="55"/>
      <c r="C89" s="55"/>
      <c r="D89" s="294"/>
      <c r="E89" s="294"/>
      <c r="F89" s="294"/>
      <c r="G89" s="294"/>
      <c r="H89" s="294"/>
      <c r="I89" s="294"/>
      <c r="J89" s="294"/>
    </row>
    <row r="91" spans="1:39" s="56" customFormat="1" ht="30" customHeight="1" x14ac:dyDescent="0.25">
      <c r="A91" s="48" t="s">
        <v>258</v>
      </c>
      <c r="B91" s="315" t="s">
        <v>56</v>
      </c>
      <c r="C91" s="315"/>
      <c r="D91" s="315"/>
      <c r="E91" s="315"/>
      <c r="F91" s="315"/>
      <c r="G91" s="315"/>
      <c r="H91" s="48" t="s">
        <v>301</v>
      </c>
      <c r="I91" s="48" t="s">
        <v>302</v>
      </c>
      <c r="J91" s="48" t="s">
        <v>303</v>
      </c>
    </row>
    <row r="92" spans="1:39" s="56" customFormat="1" x14ac:dyDescent="0.25">
      <c r="A92" s="50">
        <v>1</v>
      </c>
      <c r="B92" s="314">
        <v>2</v>
      </c>
      <c r="C92" s="314"/>
      <c r="D92" s="314"/>
      <c r="E92" s="314"/>
      <c r="F92" s="314"/>
      <c r="G92" s="314"/>
      <c r="H92" s="50">
        <v>3</v>
      </c>
      <c r="I92" s="50">
        <v>4</v>
      </c>
      <c r="J92" s="50">
        <v>5</v>
      </c>
    </row>
    <row r="93" spans="1:39" x14ac:dyDescent="0.25">
      <c r="A93" s="51"/>
      <c r="B93" s="317"/>
      <c r="C93" s="317"/>
      <c r="D93" s="317"/>
      <c r="E93" s="317"/>
      <c r="F93" s="317"/>
      <c r="G93" s="317"/>
      <c r="H93" s="61"/>
      <c r="I93" s="61"/>
      <c r="J93" s="61"/>
    </row>
    <row r="94" spans="1:39" x14ac:dyDescent="0.25">
      <c r="A94" s="51"/>
      <c r="B94" s="317"/>
      <c r="C94" s="317"/>
      <c r="D94" s="317"/>
      <c r="E94" s="317"/>
      <c r="F94" s="317"/>
      <c r="G94" s="317"/>
      <c r="H94" s="61"/>
      <c r="I94" s="61"/>
      <c r="J94" s="61"/>
    </row>
    <row r="95" spans="1:39" x14ac:dyDescent="0.25">
      <c r="A95" s="46"/>
      <c r="B95" s="316" t="s">
        <v>269</v>
      </c>
      <c r="C95" s="316"/>
      <c r="D95" s="316"/>
      <c r="E95" s="316"/>
      <c r="F95" s="316"/>
      <c r="G95" s="316"/>
      <c r="H95" s="50" t="s">
        <v>120</v>
      </c>
      <c r="I95" s="50" t="s">
        <v>120</v>
      </c>
      <c r="J95" s="58"/>
      <c r="K95" s="21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51"/>
      <c r="AH95" s="251"/>
      <c r="AI95" s="251"/>
      <c r="AJ95" s="251"/>
      <c r="AK95" s="251"/>
      <c r="AL95" s="251"/>
    </row>
    <row r="97" spans="1:31" ht="15" customHeight="1" x14ac:dyDescent="0.25">
      <c r="A97" s="318" t="s">
        <v>310</v>
      </c>
      <c r="B97" s="318"/>
      <c r="C97" s="318"/>
      <c r="D97" s="318"/>
      <c r="E97" s="318"/>
      <c r="F97" s="318"/>
      <c r="G97" s="318"/>
      <c r="H97" s="318"/>
      <c r="I97" s="318"/>
      <c r="J97" s="318"/>
    </row>
    <row r="99" spans="1:31" x14ac:dyDescent="0.25">
      <c r="A99" s="52" t="s">
        <v>255</v>
      </c>
      <c r="B99" s="52"/>
      <c r="C99" s="294"/>
      <c r="D99" s="294"/>
      <c r="E99" s="294"/>
      <c r="F99" s="294"/>
      <c r="G99" s="294"/>
      <c r="H99" s="294"/>
      <c r="I99" s="294"/>
      <c r="J99" s="294"/>
    </row>
    <row r="100" spans="1:31" x14ac:dyDescent="0.25">
      <c r="A100" s="52"/>
      <c r="B100" s="52"/>
      <c r="C100" s="52"/>
      <c r="D100" s="53"/>
      <c r="E100" s="53"/>
      <c r="F100" s="52"/>
      <c r="G100" s="52"/>
      <c r="H100" s="52"/>
      <c r="I100" s="52"/>
      <c r="J100" s="52"/>
    </row>
    <row r="101" spans="1:31" x14ac:dyDescent="0.25">
      <c r="A101" s="55" t="s">
        <v>256</v>
      </c>
      <c r="B101" s="55"/>
      <c r="C101" s="55"/>
      <c r="D101" s="294"/>
      <c r="E101" s="294"/>
      <c r="F101" s="294"/>
      <c r="G101" s="294"/>
      <c r="H101" s="294"/>
      <c r="I101" s="294"/>
      <c r="J101" s="294"/>
    </row>
    <row r="103" spans="1:31" s="56" customFormat="1" ht="29.25" customHeight="1" x14ac:dyDescent="0.25">
      <c r="A103" s="48" t="s">
        <v>258</v>
      </c>
      <c r="B103" s="315" t="s">
        <v>56</v>
      </c>
      <c r="C103" s="315"/>
      <c r="D103" s="315"/>
      <c r="E103" s="315"/>
      <c r="F103" s="315"/>
      <c r="G103" s="315"/>
      <c r="H103" s="48" t="s">
        <v>301</v>
      </c>
      <c r="I103" s="48" t="s">
        <v>302</v>
      </c>
      <c r="J103" s="48" t="s">
        <v>303</v>
      </c>
    </row>
    <row r="104" spans="1:31" s="56" customFormat="1" x14ac:dyDescent="0.25">
      <c r="A104" s="50">
        <v>1</v>
      </c>
      <c r="B104" s="314">
        <v>2</v>
      </c>
      <c r="C104" s="314"/>
      <c r="D104" s="314"/>
      <c r="E104" s="314"/>
      <c r="F104" s="314"/>
      <c r="G104" s="314"/>
      <c r="H104" s="50">
        <v>3</v>
      </c>
      <c r="I104" s="50">
        <v>4</v>
      </c>
      <c r="J104" s="50">
        <v>5</v>
      </c>
    </row>
    <row r="105" spans="1:31" x14ac:dyDescent="0.25">
      <c r="A105" s="51"/>
      <c r="B105" s="317"/>
      <c r="C105" s="317"/>
      <c r="D105" s="317"/>
      <c r="E105" s="317"/>
      <c r="F105" s="317"/>
      <c r="G105" s="317"/>
      <c r="H105" s="61"/>
      <c r="I105" s="61"/>
      <c r="J105" s="61"/>
    </row>
    <row r="106" spans="1:31" x14ac:dyDescent="0.25">
      <c r="A106" s="51"/>
      <c r="B106" s="317"/>
      <c r="C106" s="317"/>
      <c r="D106" s="317"/>
      <c r="E106" s="317"/>
      <c r="F106" s="317"/>
      <c r="G106" s="317"/>
      <c r="H106" s="61"/>
      <c r="I106" s="61"/>
      <c r="J106" s="61"/>
    </row>
    <row r="107" spans="1:31" x14ac:dyDescent="0.25">
      <c r="A107" s="46"/>
      <c r="B107" s="308" t="s">
        <v>269</v>
      </c>
      <c r="C107" s="309"/>
      <c r="D107" s="309"/>
      <c r="E107" s="309"/>
      <c r="F107" s="309"/>
      <c r="G107" s="310"/>
      <c r="H107" s="50" t="s">
        <v>120</v>
      </c>
      <c r="I107" s="50" t="s">
        <v>120</v>
      </c>
      <c r="J107" s="58"/>
      <c r="K107" s="211"/>
      <c r="L107" s="251"/>
      <c r="M107" s="251"/>
      <c r="N107" s="251"/>
      <c r="O107" s="251"/>
      <c r="P107" s="251"/>
      <c r="Q107" s="251"/>
      <c r="R107" s="251"/>
      <c r="S107" s="251"/>
      <c r="T107" s="251"/>
      <c r="U107" s="251"/>
      <c r="V107" s="251"/>
      <c r="W107" s="251"/>
      <c r="X107" s="251"/>
      <c r="Y107" s="251"/>
      <c r="Z107" s="251"/>
      <c r="AA107" s="251"/>
      <c r="AB107" s="251"/>
      <c r="AC107" s="251"/>
      <c r="AD107" s="251"/>
      <c r="AE107" s="251"/>
    </row>
    <row r="109" spans="1:31" x14ac:dyDescent="0.25">
      <c r="A109" s="292" t="s">
        <v>311</v>
      </c>
      <c r="B109" s="292"/>
      <c r="C109" s="292"/>
      <c r="D109" s="292"/>
      <c r="E109" s="292"/>
      <c r="F109" s="292"/>
      <c r="G109" s="292"/>
      <c r="H109" s="292"/>
      <c r="I109" s="292"/>
      <c r="J109" s="292"/>
    </row>
    <row r="111" spans="1:31" x14ac:dyDescent="0.25">
      <c r="A111" s="52" t="s">
        <v>255</v>
      </c>
      <c r="B111" s="52"/>
      <c r="C111" s="294">
        <v>244</v>
      </c>
      <c r="D111" s="294"/>
      <c r="E111" s="294"/>
      <c r="F111" s="294"/>
      <c r="G111" s="294"/>
      <c r="H111" s="294"/>
      <c r="I111" s="294"/>
      <c r="J111" s="294"/>
    </row>
    <row r="112" spans="1:31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34" x14ac:dyDescent="0.25">
      <c r="A113" s="55" t="s">
        <v>256</v>
      </c>
      <c r="B113" s="55"/>
      <c r="C113" s="55"/>
      <c r="D113" s="294" t="s">
        <v>488</v>
      </c>
      <c r="E113" s="294"/>
      <c r="F113" s="294"/>
      <c r="G113" s="294"/>
      <c r="H113" s="294"/>
      <c r="I113" s="294"/>
      <c r="J113" s="294"/>
    </row>
    <row r="115" spans="1:34" x14ac:dyDescent="0.25">
      <c r="A115" s="292" t="s">
        <v>312</v>
      </c>
      <c r="B115" s="292"/>
      <c r="C115" s="292"/>
      <c r="D115" s="292"/>
      <c r="E115" s="292"/>
      <c r="F115" s="292"/>
      <c r="G115" s="292"/>
      <c r="H115" s="292"/>
      <c r="I115" s="292"/>
      <c r="J115" s="292"/>
    </row>
    <row r="117" spans="1:34" s="56" customFormat="1" ht="39" customHeight="1" x14ac:dyDescent="0.25">
      <c r="A117" s="48" t="s">
        <v>258</v>
      </c>
      <c r="B117" s="315" t="s">
        <v>305</v>
      </c>
      <c r="C117" s="315"/>
      <c r="D117" s="315"/>
      <c r="E117" s="315"/>
      <c r="F117" s="315"/>
      <c r="G117" s="48" t="s">
        <v>313</v>
      </c>
      <c r="H117" s="48" t="s">
        <v>314</v>
      </c>
      <c r="I117" s="48" t="s">
        <v>315</v>
      </c>
      <c r="J117" s="48" t="s">
        <v>275</v>
      </c>
    </row>
    <row r="118" spans="1:34" s="56" customFormat="1" x14ac:dyDescent="0.25">
      <c r="A118" s="50">
        <v>1</v>
      </c>
      <c r="B118" s="314">
        <v>2</v>
      </c>
      <c r="C118" s="314"/>
      <c r="D118" s="314"/>
      <c r="E118" s="314"/>
      <c r="F118" s="314"/>
      <c r="G118" s="50">
        <v>3</v>
      </c>
      <c r="H118" s="50">
        <v>4</v>
      </c>
      <c r="I118" s="50">
        <v>5</v>
      </c>
      <c r="J118" s="50">
        <v>6</v>
      </c>
    </row>
    <row r="119" spans="1:34" x14ac:dyDescent="0.25">
      <c r="A119" s="49" t="s">
        <v>57</v>
      </c>
      <c r="B119" s="311" t="s">
        <v>506</v>
      </c>
      <c r="C119" s="312"/>
      <c r="D119" s="312"/>
      <c r="E119" s="312"/>
      <c r="F119" s="313"/>
      <c r="G119" s="90">
        <v>7</v>
      </c>
      <c r="H119" s="91">
        <v>12</v>
      </c>
      <c r="I119" s="92">
        <f>1494+6101.69</f>
        <v>7595.69</v>
      </c>
      <c r="J119" s="92">
        <f>I119*H119</f>
        <v>91148.28</v>
      </c>
    </row>
    <row r="120" spans="1:34" x14ac:dyDescent="0.25">
      <c r="A120" s="49" t="s">
        <v>59</v>
      </c>
      <c r="B120" s="311" t="s">
        <v>509</v>
      </c>
      <c r="C120" s="312"/>
      <c r="D120" s="312"/>
      <c r="E120" s="312"/>
      <c r="F120" s="313"/>
      <c r="G120" s="90">
        <v>7</v>
      </c>
      <c r="H120" s="91">
        <v>12</v>
      </c>
      <c r="I120" s="92">
        <v>1250</v>
      </c>
      <c r="J120" s="92">
        <f>H120*I120</f>
        <v>15000</v>
      </c>
    </row>
    <row r="121" spans="1:34" x14ac:dyDescent="0.25">
      <c r="A121" s="49" t="s">
        <v>119</v>
      </c>
      <c r="B121" s="311" t="s">
        <v>508</v>
      </c>
      <c r="C121" s="312"/>
      <c r="D121" s="312"/>
      <c r="E121" s="312"/>
      <c r="F121" s="313"/>
      <c r="G121" s="90">
        <v>7</v>
      </c>
      <c r="H121" s="91">
        <v>12</v>
      </c>
      <c r="I121" s="92">
        <v>1780.2266</v>
      </c>
      <c r="J121" s="92">
        <f>H121*I121</f>
        <v>21362.7192</v>
      </c>
    </row>
    <row r="122" spans="1:34" x14ac:dyDescent="0.25">
      <c r="A122" s="49" t="s">
        <v>158</v>
      </c>
      <c r="B122" s="311" t="s">
        <v>510</v>
      </c>
      <c r="C122" s="312"/>
      <c r="D122" s="312"/>
      <c r="E122" s="312"/>
      <c r="F122" s="313"/>
      <c r="G122" s="90">
        <v>7</v>
      </c>
      <c r="H122" s="91">
        <v>12</v>
      </c>
      <c r="I122" s="92">
        <f>2988+915.25</f>
        <v>3903.25</v>
      </c>
      <c r="J122" s="92">
        <f>H122*I122</f>
        <v>46839</v>
      </c>
    </row>
    <row r="123" spans="1:34" x14ac:dyDescent="0.25">
      <c r="A123" s="49" t="s">
        <v>170</v>
      </c>
      <c r="B123" s="311" t="s">
        <v>507</v>
      </c>
      <c r="C123" s="312"/>
      <c r="D123" s="312"/>
      <c r="E123" s="312"/>
      <c r="F123" s="313"/>
      <c r="G123" s="90">
        <v>3</v>
      </c>
      <c r="H123" s="91">
        <v>12</v>
      </c>
      <c r="I123" s="92">
        <v>460</v>
      </c>
      <c r="J123" s="92">
        <f>G123*H123*I123</f>
        <v>16560</v>
      </c>
    </row>
    <row r="124" spans="1:34" x14ac:dyDescent="0.25">
      <c r="A124" s="49"/>
      <c r="B124" s="308" t="s">
        <v>316</v>
      </c>
      <c r="C124" s="309"/>
      <c r="D124" s="309"/>
      <c r="E124" s="309"/>
      <c r="F124" s="310"/>
      <c r="G124" s="50" t="s">
        <v>120</v>
      </c>
      <c r="H124" s="50" t="s">
        <v>120</v>
      </c>
      <c r="I124" s="50" t="s">
        <v>120</v>
      </c>
      <c r="J124" s="89">
        <f>SUM(J119:J123)</f>
        <v>190909.99919999999</v>
      </c>
      <c r="K124" s="340">
        <f>'Раздел 1'!H139+'Раздел 1'!H140</f>
        <v>190910</v>
      </c>
      <c r="L124" s="251"/>
      <c r="M124" s="251"/>
      <c r="N124" s="251"/>
      <c r="O124" s="251"/>
      <c r="P124" s="251"/>
      <c r="Q124" s="251"/>
      <c r="R124" s="251"/>
      <c r="S124" s="251"/>
      <c r="T124" s="251"/>
      <c r="U124" s="251"/>
      <c r="V124" s="251"/>
      <c r="W124" s="251"/>
      <c r="X124" s="251"/>
      <c r="Y124" s="251"/>
      <c r="Z124" s="251"/>
      <c r="AA124" s="251"/>
      <c r="AB124" s="251"/>
      <c r="AC124" s="251"/>
      <c r="AD124" s="251"/>
      <c r="AE124" s="251"/>
      <c r="AF124" s="251"/>
      <c r="AG124" s="251"/>
      <c r="AH124" s="251"/>
    </row>
    <row r="125" spans="1:34" x14ac:dyDescent="0.25">
      <c r="K125" s="291">
        <f>K124-J124</f>
        <v>8.0000000889413059E-4</v>
      </c>
      <c r="L125" s="251"/>
      <c r="M125" s="251"/>
      <c r="N125" s="251"/>
      <c r="O125" s="251"/>
      <c r="P125" s="251"/>
      <c r="Q125" s="251"/>
      <c r="R125" s="251"/>
      <c r="S125" s="251"/>
      <c r="T125" s="251"/>
      <c r="U125" s="251"/>
      <c r="V125" s="251"/>
      <c r="W125" s="251"/>
      <c r="X125" s="251"/>
      <c r="Y125" s="251"/>
      <c r="Z125" s="251"/>
      <c r="AA125" s="251"/>
      <c r="AB125" s="251"/>
      <c r="AC125" s="251"/>
      <c r="AD125" s="251"/>
      <c r="AE125" s="251"/>
      <c r="AF125" s="251"/>
      <c r="AG125" s="251"/>
      <c r="AH125" s="251"/>
    </row>
    <row r="126" spans="1:34" x14ac:dyDescent="0.25">
      <c r="A126" s="292" t="s">
        <v>317</v>
      </c>
      <c r="B126" s="292"/>
      <c r="C126" s="292"/>
      <c r="D126" s="292"/>
      <c r="E126" s="292"/>
      <c r="F126" s="292"/>
      <c r="G126" s="292"/>
      <c r="H126" s="292"/>
      <c r="I126" s="292"/>
      <c r="J126" s="292"/>
    </row>
    <row r="128" spans="1:34" s="56" customFormat="1" ht="39.75" customHeight="1" x14ac:dyDescent="0.25">
      <c r="A128" s="48" t="s">
        <v>258</v>
      </c>
      <c r="B128" s="315" t="s">
        <v>305</v>
      </c>
      <c r="C128" s="315"/>
      <c r="D128" s="315"/>
      <c r="E128" s="315"/>
      <c r="F128" s="315"/>
      <c r="G128" s="315"/>
      <c r="H128" s="48" t="s">
        <v>318</v>
      </c>
      <c r="I128" s="48" t="s">
        <v>319</v>
      </c>
      <c r="J128" s="48" t="s">
        <v>320</v>
      </c>
    </row>
    <row r="129" spans="1:36" s="56" customFormat="1" ht="18.75" customHeight="1" x14ac:dyDescent="0.25">
      <c r="A129" s="50">
        <v>1</v>
      </c>
      <c r="B129" s="314">
        <v>2</v>
      </c>
      <c r="C129" s="314"/>
      <c r="D129" s="314"/>
      <c r="E129" s="314"/>
      <c r="F129" s="314"/>
      <c r="G129" s="314"/>
      <c r="H129" s="50">
        <v>3</v>
      </c>
      <c r="I129" s="50">
        <v>4</v>
      </c>
      <c r="J129" s="50">
        <v>5</v>
      </c>
    </row>
    <row r="130" spans="1:36" x14ac:dyDescent="0.25">
      <c r="A130" s="49" t="s">
        <v>57</v>
      </c>
      <c r="B130" s="305" t="s">
        <v>521</v>
      </c>
      <c r="C130" s="306"/>
      <c r="D130" s="306"/>
      <c r="E130" s="306"/>
      <c r="F130" s="306"/>
      <c r="G130" s="307"/>
      <c r="H130" s="91">
        <v>3</v>
      </c>
      <c r="I130" s="91">
        <v>270</v>
      </c>
      <c r="J130" s="92">
        <f>'Раздел 1'!H143</f>
        <v>711990</v>
      </c>
    </row>
    <row r="131" spans="1:36" x14ac:dyDescent="0.25">
      <c r="A131" s="49" t="s">
        <v>59</v>
      </c>
      <c r="B131" s="305" t="s">
        <v>522</v>
      </c>
      <c r="C131" s="306"/>
      <c r="D131" s="306"/>
      <c r="E131" s="306"/>
      <c r="F131" s="306"/>
      <c r="G131" s="307"/>
      <c r="H131" s="92">
        <v>12</v>
      </c>
      <c r="I131" s="91">
        <v>1650</v>
      </c>
      <c r="J131" s="92">
        <f>'Раздел 1'!H142</f>
        <v>285450</v>
      </c>
    </row>
    <row r="132" spans="1:36" x14ac:dyDescent="0.25">
      <c r="A132" s="49"/>
      <c r="B132" s="344" t="s">
        <v>269</v>
      </c>
      <c r="C132" s="345"/>
      <c r="D132" s="345"/>
      <c r="E132" s="345"/>
      <c r="F132" s="345"/>
      <c r="G132" s="346"/>
      <c r="H132" s="89"/>
      <c r="I132" s="89"/>
      <c r="J132" s="89">
        <f>SUM(J130:J131)</f>
        <v>997440</v>
      </c>
      <c r="K132" s="340">
        <f>'Раздел 1'!H142+'Раздел 1'!H143</f>
        <v>997440</v>
      </c>
      <c r="L132" s="251"/>
      <c r="M132" s="251"/>
      <c r="N132" s="251"/>
      <c r="O132" s="251"/>
      <c r="P132" s="251"/>
      <c r="Q132" s="251"/>
      <c r="R132" s="251"/>
      <c r="S132" s="251"/>
      <c r="T132" s="251"/>
      <c r="U132" s="251"/>
      <c r="V132" s="251"/>
      <c r="W132" s="251"/>
      <c r="X132" s="251"/>
      <c r="Y132" s="251"/>
      <c r="Z132" s="251"/>
      <c r="AA132" s="251"/>
      <c r="AB132" s="251"/>
      <c r="AC132" s="251"/>
      <c r="AD132" s="251"/>
      <c r="AE132" s="251"/>
    </row>
    <row r="133" spans="1:36" x14ac:dyDescent="0.25">
      <c r="K133" s="340">
        <f>K132-J132</f>
        <v>0</v>
      </c>
      <c r="L133" s="251"/>
      <c r="M133" s="251"/>
      <c r="N133" s="251"/>
      <c r="O133" s="251"/>
      <c r="P133" s="251"/>
      <c r="Q133" s="251"/>
      <c r="R133" s="251"/>
      <c r="S133" s="251"/>
      <c r="T133" s="251"/>
      <c r="U133" s="251"/>
      <c r="V133" s="251"/>
      <c r="W133" s="251"/>
      <c r="X133" s="251"/>
      <c r="Y133" s="251"/>
      <c r="Z133" s="251"/>
      <c r="AA133" s="251"/>
      <c r="AB133" s="251"/>
      <c r="AC133" s="251"/>
      <c r="AD133" s="251"/>
      <c r="AE133" s="251"/>
    </row>
    <row r="134" spans="1:36" x14ac:dyDescent="0.25">
      <c r="A134" s="292" t="s">
        <v>321</v>
      </c>
      <c r="B134" s="292"/>
      <c r="C134" s="292"/>
      <c r="D134" s="292"/>
      <c r="E134" s="292"/>
      <c r="F134" s="292"/>
      <c r="G134" s="292"/>
      <c r="H134" s="292"/>
      <c r="I134" s="292"/>
      <c r="J134" s="292"/>
    </row>
    <row r="136" spans="1:36" s="56" customFormat="1" ht="40.5" customHeight="1" x14ac:dyDescent="0.25">
      <c r="A136" s="48" t="s">
        <v>258</v>
      </c>
      <c r="B136" s="315" t="s">
        <v>56</v>
      </c>
      <c r="C136" s="315"/>
      <c r="D136" s="315"/>
      <c r="E136" s="315"/>
      <c r="F136" s="315"/>
      <c r="G136" s="48" t="s">
        <v>322</v>
      </c>
      <c r="H136" s="48" t="s">
        <v>323</v>
      </c>
      <c r="I136" s="48" t="s">
        <v>324</v>
      </c>
      <c r="J136" s="48" t="s">
        <v>325</v>
      </c>
    </row>
    <row r="137" spans="1:36" s="56" customFormat="1" x14ac:dyDescent="0.25">
      <c r="A137" s="50">
        <v>1</v>
      </c>
      <c r="B137" s="314">
        <v>2</v>
      </c>
      <c r="C137" s="314"/>
      <c r="D137" s="314"/>
      <c r="E137" s="314"/>
      <c r="F137" s="314"/>
      <c r="G137" s="50">
        <v>3</v>
      </c>
      <c r="H137" s="50">
        <v>4</v>
      </c>
      <c r="I137" s="50">
        <v>5</v>
      </c>
      <c r="J137" s="50">
        <v>6</v>
      </c>
    </row>
    <row r="138" spans="1:36" s="80" customFormat="1" x14ac:dyDescent="0.25">
      <c r="A138" s="83">
        <v>1</v>
      </c>
      <c r="B138" s="311" t="s">
        <v>514</v>
      </c>
      <c r="C138" s="312"/>
      <c r="D138" s="312"/>
      <c r="E138" s="312"/>
      <c r="F138" s="313"/>
      <c r="G138" s="99">
        <v>2905</v>
      </c>
      <c r="H138" s="83">
        <v>2818.22</v>
      </c>
      <c r="I138" s="83"/>
      <c r="J138" s="83">
        <f>G138*H138+136.25</f>
        <v>8187065.3499999996</v>
      </c>
    </row>
    <row r="139" spans="1:36" s="80" customFormat="1" x14ac:dyDescent="0.25">
      <c r="A139" s="83">
        <v>2</v>
      </c>
      <c r="B139" s="311" t="s">
        <v>515</v>
      </c>
      <c r="C139" s="312"/>
      <c r="D139" s="312"/>
      <c r="E139" s="312"/>
      <c r="F139" s="313"/>
      <c r="G139" s="99">
        <v>2980</v>
      </c>
      <c r="H139" s="83">
        <v>35.1</v>
      </c>
      <c r="I139" s="83"/>
      <c r="J139" s="99">
        <f t="shared" ref="J139:J142" si="2">G139*H139</f>
        <v>104598</v>
      </c>
    </row>
    <row r="140" spans="1:36" s="80" customFormat="1" x14ac:dyDescent="0.25">
      <c r="A140" s="83">
        <v>3</v>
      </c>
      <c r="B140" s="311" t="s">
        <v>516</v>
      </c>
      <c r="C140" s="312"/>
      <c r="D140" s="312"/>
      <c r="E140" s="312"/>
      <c r="F140" s="313"/>
      <c r="G140" s="99">
        <v>280920</v>
      </c>
      <c r="H140" s="83">
        <v>8.09</v>
      </c>
      <c r="I140" s="83"/>
      <c r="J140" s="99">
        <f t="shared" si="2"/>
        <v>2272642.7999999998</v>
      </c>
    </row>
    <row r="141" spans="1:36" s="80" customFormat="1" x14ac:dyDescent="0.25">
      <c r="A141" s="83">
        <v>4</v>
      </c>
      <c r="B141" s="311" t="s">
        <v>518</v>
      </c>
      <c r="C141" s="312"/>
      <c r="D141" s="312"/>
      <c r="E141" s="312"/>
      <c r="F141" s="313"/>
      <c r="G141" s="99">
        <v>2950</v>
      </c>
      <c r="H141" s="83">
        <v>36.94</v>
      </c>
      <c r="I141" s="83"/>
      <c r="J141" s="99">
        <f t="shared" si="2"/>
        <v>108973</v>
      </c>
    </row>
    <row r="142" spans="1:36" x14ac:dyDescent="0.25">
      <c r="A142" s="49" t="s">
        <v>170</v>
      </c>
      <c r="B142" s="311" t="s">
        <v>517</v>
      </c>
      <c r="C142" s="312"/>
      <c r="D142" s="312"/>
      <c r="E142" s="312"/>
      <c r="F142" s="313"/>
      <c r="G142" s="90">
        <v>9407</v>
      </c>
      <c r="H142" s="91">
        <v>19.55</v>
      </c>
      <c r="I142" s="62"/>
      <c r="J142" s="99">
        <f t="shared" si="2"/>
        <v>183906.85</v>
      </c>
    </row>
    <row r="143" spans="1:36" x14ac:dyDescent="0.25">
      <c r="A143" s="49"/>
      <c r="B143" s="311"/>
      <c r="C143" s="312"/>
      <c r="D143" s="312"/>
      <c r="E143" s="312"/>
      <c r="F143" s="313"/>
      <c r="G143" s="58"/>
      <c r="H143" s="61"/>
      <c r="I143" s="62"/>
      <c r="J143" s="61"/>
    </row>
    <row r="144" spans="1:36" x14ac:dyDescent="0.25">
      <c r="A144" s="49"/>
      <c r="B144" s="308" t="s">
        <v>269</v>
      </c>
      <c r="C144" s="309"/>
      <c r="D144" s="309"/>
      <c r="E144" s="309"/>
      <c r="F144" s="310"/>
      <c r="G144" s="50" t="s">
        <v>120</v>
      </c>
      <c r="H144" s="50" t="s">
        <v>120</v>
      </c>
      <c r="I144" s="50" t="s">
        <v>120</v>
      </c>
      <c r="J144" s="89">
        <f>SUM(J138:J143)</f>
        <v>10857185.999999998</v>
      </c>
      <c r="K144" s="340">
        <f>'Раздел 1'!H145+'Раздел 1'!H146</f>
        <v>10857186</v>
      </c>
      <c r="L144" s="251"/>
      <c r="M144" s="251"/>
      <c r="N144" s="251"/>
      <c r="O144" s="251"/>
      <c r="P144" s="251"/>
      <c r="Q144" s="251"/>
      <c r="R144" s="251"/>
      <c r="S144" s="251"/>
      <c r="T144" s="251"/>
      <c r="U144" s="251"/>
      <c r="V144" s="251"/>
      <c r="W144" s="251"/>
      <c r="X144" s="251"/>
      <c r="Y144" s="251"/>
      <c r="Z144" s="251"/>
      <c r="AA144" s="251"/>
      <c r="AB144" s="251"/>
      <c r="AC144" s="251"/>
      <c r="AD144" s="251"/>
      <c r="AE144" s="251"/>
      <c r="AF144" s="251"/>
      <c r="AG144" s="251"/>
      <c r="AH144" s="251"/>
      <c r="AI144" s="251"/>
      <c r="AJ144" s="251"/>
    </row>
    <row r="145" spans="1:38" x14ac:dyDescent="0.25">
      <c r="K145" s="291">
        <f>K144-J144</f>
        <v>0</v>
      </c>
      <c r="L145" s="251"/>
      <c r="M145" s="251"/>
      <c r="N145" s="251"/>
      <c r="O145" s="251"/>
      <c r="P145" s="251"/>
      <c r="Q145" s="251"/>
      <c r="R145" s="251"/>
      <c r="S145" s="251"/>
      <c r="T145" s="251"/>
      <c r="U145" s="251"/>
      <c r="V145" s="251"/>
      <c r="W145" s="251"/>
      <c r="X145" s="251"/>
      <c r="Y145" s="251"/>
      <c r="Z145" s="251"/>
      <c r="AA145" s="251"/>
      <c r="AB145" s="251"/>
      <c r="AC145" s="251"/>
      <c r="AD145" s="251"/>
      <c r="AE145" s="251"/>
      <c r="AF145" s="251"/>
      <c r="AG145" s="251"/>
      <c r="AH145" s="251"/>
      <c r="AI145" s="251"/>
      <c r="AJ145" s="251"/>
    </row>
    <row r="146" spans="1:38" x14ac:dyDescent="0.25">
      <c r="A146" s="292" t="s">
        <v>326</v>
      </c>
      <c r="B146" s="292"/>
      <c r="C146" s="292"/>
      <c r="D146" s="292"/>
      <c r="E146" s="292"/>
      <c r="F146" s="292"/>
      <c r="G146" s="292"/>
      <c r="H146" s="292"/>
      <c r="I146" s="292"/>
      <c r="J146" s="292"/>
    </row>
    <row r="148" spans="1:38" ht="36.75" customHeight="1" x14ac:dyDescent="0.25">
      <c r="A148" s="48" t="s">
        <v>258</v>
      </c>
      <c r="B148" s="315" t="s">
        <v>56</v>
      </c>
      <c r="C148" s="315"/>
      <c r="D148" s="315"/>
      <c r="E148" s="315"/>
      <c r="F148" s="315"/>
      <c r="G148" s="315"/>
      <c r="H148" s="48" t="s">
        <v>327</v>
      </c>
      <c r="I148" s="48" t="s">
        <v>328</v>
      </c>
      <c r="J148" s="48" t="s">
        <v>329</v>
      </c>
    </row>
    <row r="149" spans="1:38" x14ac:dyDescent="0.25">
      <c r="A149" s="50">
        <v>1</v>
      </c>
      <c r="B149" s="314">
        <v>2</v>
      </c>
      <c r="C149" s="314"/>
      <c r="D149" s="314"/>
      <c r="E149" s="314"/>
      <c r="F149" s="314"/>
      <c r="G149" s="314"/>
      <c r="H149" s="50">
        <v>4</v>
      </c>
      <c r="I149" s="50">
        <v>5</v>
      </c>
      <c r="J149" s="50">
        <v>6</v>
      </c>
    </row>
    <row r="150" spans="1:38" x14ac:dyDescent="0.25">
      <c r="A150" s="49"/>
      <c r="B150" s="317"/>
      <c r="C150" s="317"/>
      <c r="D150" s="317"/>
      <c r="E150" s="317"/>
      <c r="F150" s="317"/>
      <c r="G150" s="317"/>
      <c r="H150" s="60"/>
      <c r="I150" s="60"/>
      <c r="J150" s="60"/>
    </row>
    <row r="151" spans="1:38" x14ac:dyDescent="0.25">
      <c r="A151" s="49"/>
      <c r="B151" s="317"/>
      <c r="C151" s="317"/>
      <c r="D151" s="317"/>
      <c r="E151" s="317"/>
      <c r="F151" s="317"/>
      <c r="G151" s="317"/>
      <c r="H151" s="60"/>
      <c r="I151" s="60"/>
      <c r="J151" s="60"/>
    </row>
    <row r="152" spans="1:38" x14ac:dyDescent="0.25">
      <c r="A152" s="49"/>
      <c r="B152" s="316" t="s">
        <v>269</v>
      </c>
      <c r="C152" s="316"/>
      <c r="D152" s="316"/>
      <c r="E152" s="316"/>
      <c r="F152" s="316"/>
      <c r="G152" s="316"/>
      <c r="H152" s="50" t="s">
        <v>120</v>
      </c>
      <c r="I152" s="50" t="s">
        <v>120</v>
      </c>
      <c r="J152" s="50" t="s">
        <v>120</v>
      </c>
      <c r="K152" s="211"/>
      <c r="L152" s="251"/>
      <c r="M152" s="251"/>
      <c r="N152" s="251"/>
      <c r="O152" s="251"/>
      <c r="P152" s="251"/>
      <c r="Q152" s="251"/>
      <c r="R152" s="251"/>
      <c r="S152" s="251"/>
      <c r="T152" s="251"/>
      <c r="U152" s="251"/>
      <c r="V152" s="251"/>
      <c r="W152" s="251"/>
      <c r="X152" s="251"/>
      <c r="Y152" s="251"/>
      <c r="Z152" s="251"/>
      <c r="AA152" s="251"/>
      <c r="AB152" s="251"/>
      <c r="AC152" s="251"/>
      <c r="AD152" s="251"/>
      <c r="AE152" s="251"/>
      <c r="AF152" s="251"/>
      <c r="AG152" s="251"/>
      <c r="AH152" s="251"/>
      <c r="AI152" s="251"/>
      <c r="AJ152" s="251"/>
      <c r="AK152" s="251"/>
      <c r="AL152" s="251"/>
    </row>
    <row r="154" spans="1:38" x14ac:dyDescent="0.25">
      <c r="A154" s="292" t="s">
        <v>330</v>
      </c>
      <c r="B154" s="292"/>
      <c r="C154" s="292"/>
      <c r="D154" s="292"/>
      <c r="E154" s="292"/>
      <c r="F154" s="292"/>
      <c r="G154" s="292"/>
      <c r="H154" s="292"/>
      <c r="I154" s="292"/>
      <c r="J154" s="292"/>
    </row>
    <row r="156" spans="1:38" s="56" customFormat="1" ht="39" customHeight="1" x14ac:dyDescent="0.25">
      <c r="A156" s="47" t="s">
        <v>258</v>
      </c>
      <c r="B156" s="299" t="s">
        <v>305</v>
      </c>
      <c r="C156" s="300"/>
      <c r="D156" s="300"/>
      <c r="E156" s="300"/>
      <c r="F156" s="300"/>
      <c r="G156" s="301"/>
      <c r="H156" s="47" t="s">
        <v>331</v>
      </c>
      <c r="I156" s="47" t="s">
        <v>332</v>
      </c>
      <c r="J156" s="73" t="s">
        <v>333</v>
      </c>
    </row>
    <row r="157" spans="1:38" s="56" customFormat="1" x14ac:dyDescent="0.25">
      <c r="A157" s="50">
        <v>1</v>
      </c>
      <c r="B157" s="302">
        <v>2</v>
      </c>
      <c r="C157" s="303"/>
      <c r="D157" s="303"/>
      <c r="E157" s="303"/>
      <c r="F157" s="303"/>
      <c r="G157" s="304"/>
      <c r="H157" s="50">
        <v>3</v>
      </c>
      <c r="I157" s="50">
        <v>4</v>
      </c>
      <c r="J157" s="50">
        <v>5</v>
      </c>
    </row>
    <row r="158" spans="1:38" s="80" customFormat="1" x14ac:dyDescent="0.25">
      <c r="A158" s="83">
        <v>1</v>
      </c>
      <c r="B158" s="311" t="s">
        <v>519</v>
      </c>
      <c r="C158" s="312"/>
      <c r="D158" s="312"/>
      <c r="E158" s="312"/>
      <c r="F158" s="312"/>
      <c r="G158" s="313"/>
      <c r="H158" s="83"/>
      <c r="I158" s="83"/>
      <c r="J158" s="94">
        <f>'Раздел 1'!H148</f>
        <v>1496030</v>
      </c>
    </row>
    <row r="159" spans="1:38" s="80" customFormat="1" x14ac:dyDescent="0.25">
      <c r="A159" s="83">
        <v>2</v>
      </c>
      <c r="B159" s="311" t="s">
        <v>520</v>
      </c>
      <c r="C159" s="312"/>
      <c r="D159" s="312"/>
      <c r="E159" s="312"/>
      <c r="F159" s="312"/>
      <c r="G159" s="313"/>
      <c r="H159" s="83"/>
      <c r="I159" s="83"/>
      <c r="J159" s="94">
        <f>'Раздел 1'!H147</f>
        <v>1774139</v>
      </c>
    </row>
    <row r="160" spans="1:38" x14ac:dyDescent="0.25">
      <c r="A160" s="46"/>
      <c r="B160" s="311"/>
      <c r="C160" s="312"/>
      <c r="D160" s="312"/>
      <c r="E160" s="312"/>
      <c r="F160" s="312"/>
      <c r="G160" s="313"/>
      <c r="H160" s="58"/>
      <c r="I160" s="58"/>
      <c r="J160" s="89"/>
    </row>
    <row r="161" spans="1:41" x14ac:dyDescent="0.25">
      <c r="A161" s="46"/>
      <c r="B161" s="311"/>
      <c r="C161" s="312"/>
      <c r="D161" s="312"/>
      <c r="E161" s="312"/>
      <c r="F161" s="312"/>
      <c r="G161" s="313"/>
      <c r="H161" s="58"/>
      <c r="I161" s="58"/>
      <c r="J161" s="95"/>
    </row>
    <row r="162" spans="1:41" x14ac:dyDescent="0.25">
      <c r="A162" s="46"/>
      <c r="B162" s="308" t="s">
        <v>269</v>
      </c>
      <c r="C162" s="309"/>
      <c r="D162" s="309"/>
      <c r="E162" s="309"/>
      <c r="F162" s="309"/>
      <c r="G162" s="310"/>
      <c r="H162" s="50" t="s">
        <v>120</v>
      </c>
      <c r="I162" s="50" t="s">
        <v>120</v>
      </c>
      <c r="J162" s="89">
        <f>SUM(J158:J161)</f>
        <v>3270169</v>
      </c>
      <c r="K162" s="340">
        <f>'Раздел 1'!H147+'Раздел 1'!H148</f>
        <v>3270169</v>
      </c>
      <c r="L162" s="251"/>
      <c r="M162" s="251"/>
      <c r="N162" s="251"/>
      <c r="O162" s="251"/>
      <c r="P162" s="251"/>
      <c r="Q162" s="251"/>
      <c r="R162" s="251"/>
      <c r="S162" s="251"/>
      <c r="T162" s="251"/>
      <c r="U162" s="251"/>
      <c r="V162" s="251"/>
      <c r="W162" s="251"/>
      <c r="X162" s="251"/>
      <c r="Y162" s="251"/>
      <c r="Z162" s="251"/>
      <c r="AA162" s="251"/>
      <c r="AB162" s="251"/>
      <c r="AC162" s="251"/>
      <c r="AD162" s="251"/>
      <c r="AE162" s="251"/>
      <c r="AF162" s="251"/>
      <c r="AG162" s="251"/>
      <c r="AH162" s="251"/>
      <c r="AI162" s="251"/>
      <c r="AJ162" s="251"/>
      <c r="AK162" s="251"/>
      <c r="AL162" s="251"/>
      <c r="AM162" s="251"/>
      <c r="AN162" s="251"/>
      <c r="AO162" s="251"/>
    </row>
    <row r="163" spans="1:41" x14ac:dyDescent="0.25">
      <c r="K163" s="291">
        <f>K162-J162</f>
        <v>0</v>
      </c>
      <c r="L163" s="251"/>
      <c r="M163" s="251"/>
      <c r="N163" s="251"/>
      <c r="O163" s="251"/>
      <c r="P163" s="251"/>
      <c r="Q163" s="251"/>
      <c r="R163" s="251"/>
      <c r="S163" s="251"/>
      <c r="T163" s="251"/>
      <c r="U163" s="251"/>
      <c r="V163" s="251"/>
      <c r="W163" s="251"/>
      <c r="X163" s="251"/>
      <c r="Y163" s="251"/>
      <c r="Z163" s="251"/>
      <c r="AA163" s="251"/>
      <c r="AB163" s="251"/>
      <c r="AC163" s="251"/>
      <c r="AD163" s="251"/>
      <c r="AE163" s="251"/>
      <c r="AF163" s="251"/>
      <c r="AG163" s="251"/>
      <c r="AH163" s="251"/>
      <c r="AI163" s="251"/>
      <c r="AJ163" s="251"/>
      <c r="AK163" s="251"/>
      <c r="AL163" s="251"/>
      <c r="AM163" s="251"/>
      <c r="AN163" s="251"/>
      <c r="AO163" s="251"/>
    </row>
    <row r="164" spans="1:41" x14ac:dyDescent="0.25">
      <c r="A164" s="292" t="s">
        <v>334</v>
      </c>
      <c r="B164" s="292"/>
      <c r="C164" s="292"/>
      <c r="D164" s="292"/>
      <c r="E164" s="292"/>
      <c r="F164" s="292"/>
      <c r="G164" s="292"/>
      <c r="H164" s="292"/>
      <c r="I164" s="292"/>
      <c r="J164" s="292"/>
    </row>
    <row r="166" spans="1:41" s="56" customFormat="1" ht="27" customHeight="1" x14ac:dyDescent="0.25">
      <c r="A166" s="48" t="s">
        <v>258</v>
      </c>
      <c r="B166" s="315" t="s">
        <v>305</v>
      </c>
      <c r="C166" s="315"/>
      <c r="D166" s="315"/>
      <c r="E166" s="315"/>
      <c r="F166" s="315"/>
      <c r="G166" s="315"/>
      <c r="H166" s="315"/>
      <c r="I166" s="48" t="s">
        <v>335</v>
      </c>
      <c r="J166" s="48" t="s">
        <v>336</v>
      </c>
    </row>
    <row r="167" spans="1:41" s="56" customFormat="1" x14ac:dyDescent="0.25">
      <c r="A167" s="50">
        <v>1</v>
      </c>
      <c r="B167" s="314">
        <v>2</v>
      </c>
      <c r="C167" s="314"/>
      <c r="D167" s="314"/>
      <c r="E167" s="314"/>
      <c r="F167" s="314"/>
      <c r="G167" s="314"/>
      <c r="H167" s="314"/>
      <c r="I167" s="50">
        <v>3</v>
      </c>
      <c r="J167" s="50">
        <v>4</v>
      </c>
    </row>
    <row r="168" spans="1:41" x14ac:dyDescent="0.25">
      <c r="A168" s="49" t="s">
        <v>57</v>
      </c>
      <c r="B168" s="317" t="s">
        <v>527</v>
      </c>
      <c r="C168" s="317"/>
      <c r="D168" s="317"/>
      <c r="E168" s="317"/>
      <c r="F168" s="317"/>
      <c r="G168" s="317"/>
      <c r="H168" s="317"/>
      <c r="I168" s="58"/>
      <c r="J168" s="58">
        <f>'Раздел 1'!H160</f>
        <v>22000</v>
      </c>
    </row>
    <row r="169" spans="1:41" x14ac:dyDescent="0.25">
      <c r="A169" s="49" t="s">
        <v>59</v>
      </c>
      <c r="B169" s="317" t="s">
        <v>526</v>
      </c>
      <c r="C169" s="317"/>
      <c r="D169" s="317"/>
      <c r="E169" s="317"/>
      <c r="F169" s="317"/>
      <c r="G169" s="317"/>
      <c r="H169" s="317"/>
      <c r="I169" s="58"/>
      <c r="J169" s="58">
        <f>'Раздел 1'!H161</f>
        <v>120000</v>
      </c>
    </row>
    <row r="170" spans="1:41" x14ac:dyDescent="0.25">
      <c r="A170" s="49" t="s">
        <v>119</v>
      </c>
      <c r="B170" s="317" t="s">
        <v>529</v>
      </c>
      <c r="C170" s="317"/>
      <c r="D170" s="317"/>
      <c r="E170" s="317"/>
      <c r="F170" s="317"/>
      <c r="G170" s="317"/>
      <c r="H170" s="317"/>
      <c r="I170" s="58"/>
      <c r="J170" s="58">
        <f>'Раздел 1'!H151+'Раздел 1'!H152</f>
        <v>5895636</v>
      </c>
    </row>
    <row r="171" spans="1:41" x14ac:dyDescent="0.25">
      <c r="A171" s="49" t="s">
        <v>158</v>
      </c>
      <c r="B171" s="317" t="s">
        <v>528</v>
      </c>
      <c r="C171" s="317"/>
      <c r="D171" s="317"/>
      <c r="E171" s="317"/>
      <c r="F171" s="317"/>
      <c r="G171" s="317"/>
      <c r="H171" s="317"/>
      <c r="I171" s="58"/>
      <c r="J171" s="58">
        <f>'Раздел 1'!H156+'Раздел 1'!H157+'Раздел 1'!H159+'Раздел 1'!H155</f>
        <v>741870.2</v>
      </c>
    </row>
    <row r="172" spans="1:41" x14ac:dyDescent="0.25">
      <c r="A172" s="46"/>
      <c r="B172" s="343" t="s">
        <v>269</v>
      </c>
      <c r="C172" s="343"/>
      <c r="D172" s="343"/>
      <c r="E172" s="343"/>
      <c r="F172" s="343"/>
      <c r="G172" s="343"/>
      <c r="H172" s="343"/>
      <c r="I172" s="50" t="s">
        <v>120</v>
      </c>
      <c r="J172" s="58">
        <f>SUM(J168:J171)</f>
        <v>6779506.2000000002</v>
      </c>
      <c r="K172" s="340">
        <f>'Раздел 1'!H151+'Раздел 1'!H152+'Раздел 1'!H156+'Раздел 1'!H157+'Раздел 1'!H159+'Раздел 1'!H160+'Раздел 1'!H161+'Раздел 1'!H155</f>
        <v>6779506.2000000002</v>
      </c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  <c r="AA172" s="251"/>
      <c r="AB172" s="251"/>
      <c r="AC172" s="251"/>
      <c r="AD172" s="251"/>
      <c r="AE172" s="251"/>
      <c r="AF172" s="251"/>
      <c r="AG172" s="251"/>
      <c r="AH172" s="251"/>
      <c r="AI172" s="251"/>
      <c r="AJ172" s="251"/>
    </row>
    <row r="173" spans="1:41" x14ac:dyDescent="0.25">
      <c r="K173" s="340">
        <f>K172-J172</f>
        <v>0</v>
      </c>
      <c r="L173" s="251"/>
      <c r="M173" s="251"/>
      <c r="N173" s="251"/>
      <c r="O173" s="251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  <c r="AA173" s="251"/>
      <c r="AB173" s="251"/>
      <c r="AC173" s="251"/>
      <c r="AD173" s="251"/>
      <c r="AE173" s="251"/>
      <c r="AF173" s="251"/>
      <c r="AG173" s="251"/>
      <c r="AH173" s="251"/>
      <c r="AI173" s="251"/>
      <c r="AJ173" s="251"/>
    </row>
    <row r="174" spans="1:41" ht="15" customHeight="1" x14ac:dyDescent="0.25">
      <c r="A174" s="318" t="s">
        <v>337</v>
      </c>
      <c r="B174" s="318"/>
      <c r="C174" s="318"/>
      <c r="D174" s="318"/>
      <c r="E174" s="318"/>
      <c r="F174" s="318"/>
      <c r="G174" s="318"/>
      <c r="H174" s="318"/>
      <c r="I174" s="318"/>
      <c r="J174" s="318"/>
    </row>
    <row r="176" spans="1:41" s="56" customFormat="1" ht="25.5" customHeight="1" x14ac:dyDescent="0.25">
      <c r="A176" s="48" t="s">
        <v>258</v>
      </c>
      <c r="B176" s="315" t="s">
        <v>305</v>
      </c>
      <c r="C176" s="315"/>
      <c r="D176" s="315"/>
      <c r="E176" s="315"/>
      <c r="F176" s="315"/>
      <c r="G176" s="315"/>
      <c r="H176" s="48" t="s">
        <v>327</v>
      </c>
      <c r="I176" s="48" t="s">
        <v>338</v>
      </c>
      <c r="J176" s="48" t="s">
        <v>339</v>
      </c>
    </row>
    <row r="177" spans="1:38" s="56" customFormat="1" x14ac:dyDescent="0.25">
      <c r="A177" s="50">
        <v>1</v>
      </c>
      <c r="B177" s="314">
        <v>2</v>
      </c>
      <c r="C177" s="314"/>
      <c r="D177" s="314"/>
      <c r="E177" s="314"/>
      <c r="F177" s="314"/>
      <c r="G177" s="314"/>
      <c r="H177" s="50">
        <v>3</v>
      </c>
      <c r="I177" s="50">
        <v>4</v>
      </c>
      <c r="J177" s="50">
        <v>5</v>
      </c>
    </row>
    <row r="178" spans="1:38" s="80" customFormat="1" x14ac:dyDescent="0.25">
      <c r="A178" s="83">
        <v>1</v>
      </c>
      <c r="B178" s="317" t="s">
        <v>530</v>
      </c>
      <c r="C178" s="317"/>
      <c r="D178" s="317"/>
      <c r="E178" s="317"/>
      <c r="F178" s="317"/>
      <c r="G178" s="317"/>
      <c r="H178" s="83"/>
      <c r="I178" s="83"/>
      <c r="J178" s="94">
        <f>'Раздел 1'!H165</f>
        <v>659220</v>
      </c>
    </row>
    <row r="179" spans="1:38" s="80" customFormat="1" x14ac:dyDescent="0.25">
      <c r="A179" s="83">
        <v>2</v>
      </c>
      <c r="B179" s="317" t="s">
        <v>531</v>
      </c>
      <c r="C179" s="317"/>
      <c r="D179" s="317"/>
      <c r="E179" s="317"/>
      <c r="F179" s="317"/>
      <c r="G179" s="317"/>
      <c r="H179" s="83"/>
      <c r="I179" s="83"/>
      <c r="J179" s="94">
        <f>'Раздел 1'!H164</f>
        <v>411200</v>
      </c>
    </row>
    <row r="180" spans="1:38" s="80" customFormat="1" x14ac:dyDescent="0.25">
      <c r="A180" s="83">
        <v>2</v>
      </c>
      <c r="B180" s="317" t="s">
        <v>532</v>
      </c>
      <c r="C180" s="317"/>
      <c r="D180" s="317"/>
      <c r="E180" s="317"/>
      <c r="F180" s="317"/>
      <c r="G180" s="317"/>
      <c r="H180" s="83"/>
      <c r="I180" s="83"/>
      <c r="J180" s="94">
        <f>'Раздел 1'!H166</f>
        <v>100000</v>
      </c>
    </row>
    <row r="181" spans="1:38" s="80" customFormat="1" x14ac:dyDescent="0.25">
      <c r="A181" s="83">
        <v>3</v>
      </c>
      <c r="B181" s="317" t="s">
        <v>464</v>
      </c>
      <c r="C181" s="317"/>
      <c r="D181" s="317"/>
      <c r="E181" s="317"/>
      <c r="F181" s="317"/>
      <c r="G181" s="317"/>
      <c r="H181" s="83"/>
      <c r="I181" s="83"/>
      <c r="J181" s="94">
        <f>'Раздел 1'!H169+'Раздел 1'!H170</f>
        <v>85000</v>
      </c>
    </row>
    <row r="182" spans="1:38" s="80" customFormat="1" x14ac:dyDescent="0.25">
      <c r="A182" s="83">
        <v>4</v>
      </c>
      <c r="B182" s="317" t="s">
        <v>513</v>
      </c>
      <c r="C182" s="317"/>
      <c r="D182" s="317"/>
      <c r="E182" s="317"/>
      <c r="F182" s="317"/>
      <c r="G182" s="317"/>
      <c r="H182" s="83"/>
      <c r="I182" s="83"/>
      <c r="J182" s="94">
        <f>'Раздел 1'!H173+'Раздел 1'!H174</f>
        <v>2519300</v>
      </c>
    </row>
    <row r="183" spans="1:38" s="80" customFormat="1" x14ac:dyDescent="0.25">
      <c r="A183" s="83">
        <v>5</v>
      </c>
      <c r="B183" s="317" t="s">
        <v>466</v>
      </c>
      <c r="C183" s="317"/>
      <c r="D183" s="317"/>
      <c r="E183" s="317"/>
      <c r="F183" s="317"/>
      <c r="G183" s="317"/>
      <c r="H183" s="83"/>
      <c r="I183" s="83"/>
      <c r="J183" s="94">
        <f>'Раздел 1'!H175</f>
        <v>100000</v>
      </c>
    </row>
    <row r="184" spans="1:38" s="80" customFormat="1" x14ac:dyDescent="0.25">
      <c r="A184" s="83">
        <v>6</v>
      </c>
      <c r="B184" s="317" t="s">
        <v>467</v>
      </c>
      <c r="C184" s="317"/>
      <c r="D184" s="317"/>
      <c r="E184" s="317"/>
      <c r="F184" s="317"/>
      <c r="G184" s="317"/>
      <c r="H184" s="83"/>
      <c r="I184" s="83"/>
      <c r="J184" s="94">
        <f>'Раздел 1'!H176+'Раздел 1'!H177</f>
        <v>450000</v>
      </c>
    </row>
    <row r="185" spans="1:38" x14ac:dyDescent="0.25">
      <c r="A185" s="49" t="s">
        <v>172</v>
      </c>
      <c r="B185" s="317" t="s">
        <v>468</v>
      </c>
      <c r="C185" s="317"/>
      <c r="D185" s="317"/>
      <c r="E185" s="317"/>
      <c r="F185" s="317"/>
      <c r="G185" s="317"/>
      <c r="H185" s="58"/>
      <c r="I185" s="58"/>
      <c r="J185" s="89">
        <f>'Раздел 1'!H178+'Раздел 1'!H179</f>
        <v>230000</v>
      </c>
    </row>
    <row r="186" spans="1:38" x14ac:dyDescent="0.25">
      <c r="A186" s="49" t="s">
        <v>173</v>
      </c>
      <c r="B186" s="317" t="s">
        <v>469</v>
      </c>
      <c r="C186" s="317"/>
      <c r="D186" s="317"/>
      <c r="E186" s="317"/>
      <c r="F186" s="317"/>
      <c r="G186" s="317"/>
      <c r="H186" s="58"/>
      <c r="I186" s="58"/>
      <c r="J186" s="89">
        <f>'Раздел 1'!H182+'Раздел 1'!H183+'Раздел 1'!H184</f>
        <v>1032689</v>
      </c>
    </row>
    <row r="187" spans="1:38" x14ac:dyDescent="0.25">
      <c r="A187" s="49" t="s">
        <v>188</v>
      </c>
      <c r="B187" s="317" t="s">
        <v>470</v>
      </c>
      <c r="C187" s="317"/>
      <c r="D187" s="317"/>
      <c r="E187" s="317"/>
      <c r="F187" s="317"/>
      <c r="G187" s="317"/>
      <c r="H187" s="58"/>
      <c r="I187" s="58"/>
      <c r="J187" s="89">
        <f>'Раздел 1'!H187+'Раздел 1'!H188</f>
        <v>103000</v>
      </c>
    </row>
    <row r="188" spans="1:38" x14ac:dyDescent="0.25">
      <c r="A188" s="46"/>
      <c r="B188" s="316" t="s">
        <v>269</v>
      </c>
      <c r="C188" s="316"/>
      <c r="D188" s="316"/>
      <c r="E188" s="316"/>
      <c r="F188" s="316"/>
      <c r="G188" s="316"/>
      <c r="H188" s="58"/>
      <c r="I188" s="50" t="s">
        <v>120</v>
      </c>
      <c r="J188" s="89">
        <f>SUM(J178:J187)</f>
        <v>5690409</v>
      </c>
      <c r="K188" s="340">
        <f>'Раздел 1'!H169+'Раздел 1'!H170+'Раздел 1'!H173+'Раздел 1'!H174+'Раздел 1'!H175+'Раздел 1'!H176+'Раздел 1'!H177+'Раздел 1'!H178+'Раздел 1'!H179+'Раздел 1'!H182+'Раздел 1'!H183+'Раздел 1'!H184+'Раздел 1'!H187+'Раздел 1'!H188+'Раздел 1'!H164+'Раздел 1'!H165+'Раздел 1'!H166</f>
        <v>5690409</v>
      </c>
      <c r="L188" s="251"/>
      <c r="M188" s="251"/>
      <c r="N188" s="251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  <c r="AA188" s="251"/>
      <c r="AB188" s="251"/>
      <c r="AC188" s="251"/>
      <c r="AD188" s="251"/>
      <c r="AE188" s="251"/>
      <c r="AF188" s="251"/>
      <c r="AG188" s="251"/>
      <c r="AH188" s="251"/>
    </row>
    <row r="189" spans="1:38" x14ac:dyDescent="0.25">
      <c r="K189" s="340">
        <f>K188-J188</f>
        <v>0</v>
      </c>
      <c r="L189" s="251"/>
      <c r="M189" s="251"/>
      <c r="N189" s="251"/>
      <c r="O189" s="251"/>
      <c r="P189" s="251"/>
      <c r="Q189" s="251"/>
      <c r="R189" s="251"/>
      <c r="S189" s="251"/>
      <c r="T189" s="251"/>
      <c r="U189" s="251"/>
      <c r="V189" s="251"/>
      <c r="W189" s="251"/>
      <c r="X189" s="251"/>
      <c r="Y189" s="251"/>
      <c r="Z189" s="251"/>
      <c r="AA189" s="251"/>
      <c r="AB189" s="251"/>
      <c r="AC189" s="251"/>
      <c r="AD189" s="251"/>
      <c r="AE189" s="251"/>
      <c r="AF189" s="251"/>
      <c r="AG189" s="251"/>
      <c r="AH189" s="251"/>
    </row>
    <row r="191" spans="1:38" x14ac:dyDescent="0.25">
      <c r="A191" s="41" t="s">
        <v>340</v>
      </c>
      <c r="K191" s="291">
        <f>L21+L22+K29+K37+K56+K71+K83+K95+K107+K124+K132+K144+K152+K162+K172+K188</f>
        <v>41105680.200000003</v>
      </c>
      <c r="L191" s="251"/>
      <c r="M191" s="251"/>
      <c r="N191" s="251"/>
      <c r="O191" s="251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  <c r="AA191" s="251"/>
      <c r="AB191" s="251"/>
      <c r="AC191" s="251"/>
      <c r="AD191" s="251"/>
      <c r="AE191" s="251"/>
      <c r="AF191" s="251"/>
      <c r="AG191" s="251"/>
      <c r="AH191" s="251"/>
      <c r="AI191" s="251"/>
      <c r="AJ191" s="251"/>
      <c r="AK191" s="251"/>
      <c r="AL191" s="251"/>
    </row>
    <row r="192" spans="1:38" x14ac:dyDescent="0.25">
      <c r="A192" s="41" t="s">
        <v>341</v>
      </c>
      <c r="D192" s="251" t="s">
        <v>429</v>
      </c>
      <c r="E192" s="251"/>
      <c r="F192" s="56" t="s">
        <v>342</v>
      </c>
      <c r="G192" s="251" t="s">
        <v>431</v>
      </c>
      <c r="H192" s="251"/>
      <c r="J192" s="155"/>
      <c r="K192" s="291">
        <f>'Раздел 1'!H36+'Раздел 1'!H37+'Раздел 1'!H38+'Раздел 1'!H39+'Раздел 1'!H56+'Раздел 1'!H57+'Раздел 1'!H58+'Раздел 1'!H59+'Раздел 1'!H61+'Раздел 1'!H62+'Раздел 1'!H63+'Раздел 1'!H64+'Раздел 1'!H65</f>
        <v>41105680.200000003</v>
      </c>
      <c r="L192" s="251"/>
      <c r="M192" s="251"/>
      <c r="N192" s="251"/>
      <c r="O192" s="251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1"/>
      <c r="AH192" s="251"/>
      <c r="AI192" s="251"/>
      <c r="AJ192" s="251"/>
      <c r="AK192" s="251"/>
      <c r="AL192" s="251"/>
    </row>
    <row r="193" spans="1:91" s="64" customFormat="1" ht="11.25" x14ac:dyDescent="0.25">
      <c r="D193" s="338" t="s">
        <v>343</v>
      </c>
      <c r="E193" s="338"/>
      <c r="F193" s="64" t="s">
        <v>344</v>
      </c>
      <c r="G193" s="338" t="s">
        <v>345</v>
      </c>
      <c r="H193" s="338"/>
    </row>
    <row r="194" spans="1:91" x14ac:dyDescent="0.25">
      <c r="J194" s="155"/>
      <c r="K194" s="291">
        <f>K192-K191</f>
        <v>0</v>
      </c>
      <c r="L194" s="251"/>
      <c r="M194" s="251"/>
      <c r="N194" s="251"/>
      <c r="O194" s="251"/>
      <c r="P194" s="251"/>
      <c r="Q194" s="251"/>
      <c r="R194" s="251"/>
      <c r="S194" s="251"/>
      <c r="T194" s="251"/>
      <c r="U194" s="251"/>
      <c r="V194" s="251"/>
      <c r="W194" s="251"/>
      <c r="X194" s="251"/>
      <c r="Y194" s="251"/>
      <c r="Z194" s="251"/>
      <c r="AA194" s="251"/>
      <c r="AB194" s="251"/>
      <c r="AC194" s="251"/>
      <c r="AD194" s="251"/>
      <c r="AE194" s="251"/>
      <c r="AF194" s="251"/>
      <c r="AG194" s="251"/>
      <c r="AH194" s="251"/>
      <c r="AI194" s="251"/>
      <c r="AJ194" s="251"/>
      <c r="AK194" s="251"/>
      <c r="AL194" s="251"/>
    </row>
    <row r="195" spans="1:91" x14ac:dyDescent="0.25">
      <c r="A195" s="41" t="s">
        <v>346</v>
      </c>
      <c r="D195" s="251" t="s">
        <v>430</v>
      </c>
      <c r="E195" s="251"/>
      <c r="F195" s="56" t="s">
        <v>342</v>
      </c>
      <c r="G195" s="251" t="s">
        <v>432</v>
      </c>
      <c r="H195" s="251"/>
    </row>
    <row r="196" spans="1:91" x14ac:dyDescent="0.25">
      <c r="A196" s="64"/>
      <c r="B196" s="64"/>
      <c r="C196" s="64"/>
      <c r="D196" s="338" t="s">
        <v>343</v>
      </c>
      <c r="E196" s="338"/>
      <c r="F196" s="64" t="s">
        <v>347</v>
      </c>
      <c r="G196" s="338" t="s">
        <v>348</v>
      </c>
      <c r="H196" s="338"/>
    </row>
    <row r="198" spans="1:91" x14ac:dyDescent="0.25">
      <c r="A198" s="41" t="s">
        <v>349</v>
      </c>
    </row>
    <row r="200" spans="1:91" ht="15.75" thickBot="1" x14ac:dyDescent="0.3"/>
    <row r="201" spans="1:91" x14ac:dyDescent="0.25">
      <c r="A201" s="67" t="s">
        <v>350</v>
      </c>
      <c r="B201" s="65"/>
      <c r="C201" s="65"/>
      <c r="D201" s="65"/>
      <c r="E201" s="65"/>
      <c r="F201" s="65"/>
      <c r="G201" s="65"/>
      <c r="H201" s="66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</row>
    <row r="202" spans="1:91" x14ac:dyDescent="0.25">
      <c r="A202" s="68"/>
      <c r="H202" s="69"/>
    </row>
    <row r="203" spans="1:91" ht="38.25" customHeight="1" x14ac:dyDescent="0.25">
      <c r="A203" s="341" t="s">
        <v>511</v>
      </c>
      <c r="B203" s="196"/>
      <c r="C203" s="196"/>
      <c r="D203" s="196"/>
      <c r="E203" s="196"/>
      <c r="F203" s="196"/>
      <c r="G203" s="196"/>
      <c r="H203" s="342"/>
    </row>
    <row r="204" spans="1:91" x14ac:dyDescent="0.25">
      <c r="A204" s="332" t="s">
        <v>351</v>
      </c>
      <c r="B204" s="333"/>
      <c r="C204" s="333"/>
      <c r="D204" s="333"/>
      <c r="E204" s="333"/>
      <c r="F204" s="333"/>
      <c r="G204" s="333"/>
      <c r="H204" s="334"/>
    </row>
    <row r="205" spans="1:91" x14ac:dyDescent="0.25">
      <c r="A205" s="68"/>
      <c r="H205" s="69"/>
    </row>
    <row r="206" spans="1:91" x14ac:dyDescent="0.25">
      <c r="A206" s="335" t="s">
        <v>352</v>
      </c>
      <c r="B206" s="251"/>
      <c r="C206" s="251"/>
      <c r="D206" s="251" t="s">
        <v>512</v>
      </c>
      <c r="E206" s="251"/>
      <c r="F206" s="251"/>
      <c r="G206" s="251"/>
      <c r="H206" s="336"/>
    </row>
    <row r="207" spans="1:91" s="63" customFormat="1" ht="11.25" x14ac:dyDescent="0.25">
      <c r="A207" s="337" t="s">
        <v>344</v>
      </c>
      <c r="B207" s="338"/>
      <c r="C207" s="338"/>
      <c r="D207" s="338" t="s">
        <v>345</v>
      </c>
      <c r="E207" s="338"/>
      <c r="F207" s="338"/>
      <c r="G207" s="338"/>
      <c r="H207" s="339"/>
    </row>
    <row r="208" spans="1:91" x14ac:dyDescent="0.25">
      <c r="A208" s="68"/>
      <c r="H208" s="69"/>
    </row>
    <row r="209" spans="1:8" ht="15.75" thickBot="1" x14ac:dyDescent="0.3">
      <c r="A209" s="70" t="s">
        <v>349</v>
      </c>
      <c r="B209" s="71"/>
      <c r="C209" s="71"/>
      <c r="D209" s="71"/>
      <c r="E209" s="71"/>
      <c r="F209" s="71"/>
      <c r="G209" s="71"/>
      <c r="H209" s="72"/>
    </row>
  </sheetData>
  <mergeCells count="191">
    <mergeCell ref="K192:AL192"/>
    <mergeCell ref="K194:AL194"/>
    <mergeCell ref="B138:F138"/>
    <mergeCell ref="B139:F139"/>
    <mergeCell ref="B140:F140"/>
    <mergeCell ref="B141:F141"/>
    <mergeCell ref="B158:G158"/>
    <mergeCell ref="B159:G159"/>
    <mergeCell ref="K163:AO163"/>
    <mergeCell ref="B169:H169"/>
    <mergeCell ref="B170:H170"/>
    <mergeCell ref="K173:AJ173"/>
    <mergeCell ref="B178:G178"/>
    <mergeCell ref="B179:G179"/>
    <mergeCell ref="B180:G180"/>
    <mergeCell ref="K189:AH189"/>
    <mergeCell ref="K191:AL191"/>
    <mergeCell ref="K172:AJ172"/>
    <mergeCell ref="K162:AO162"/>
    <mergeCell ref="K152:AL152"/>
    <mergeCell ref="K144:AJ144"/>
    <mergeCell ref="K188:AH188"/>
    <mergeCell ref="B168:H168"/>
    <mergeCell ref="B171:H171"/>
    <mergeCell ref="K107:AE107"/>
    <mergeCell ref="K95:AL95"/>
    <mergeCell ref="K37:AJ37"/>
    <mergeCell ref="K133:AE133"/>
    <mergeCell ref="B181:G181"/>
    <mergeCell ref="B183:G183"/>
    <mergeCell ref="B184:G184"/>
    <mergeCell ref="B182:G182"/>
    <mergeCell ref="B186:G186"/>
    <mergeCell ref="K83:AM83"/>
    <mergeCell ref="K84:AM84"/>
    <mergeCell ref="B120:F120"/>
    <mergeCell ref="B121:F121"/>
    <mergeCell ref="K124:AH124"/>
    <mergeCell ref="K125:AH125"/>
    <mergeCell ref="B122:F122"/>
    <mergeCell ref="K132:AE132"/>
    <mergeCell ref="A134:J134"/>
    <mergeCell ref="B136:F136"/>
    <mergeCell ref="A115:J115"/>
    <mergeCell ref="B117:F117"/>
    <mergeCell ref="B118:F118"/>
    <mergeCell ref="B119:F119"/>
    <mergeCell ref="B123:F123"/>
    <mergeCell ref="L21:AM21"/>
    <mergeCell ref="L22:AM22"/>
    <mergeCell ref="K56:AK56"/>
    <mergeCell ref="K57:AK57"/>
    <mergeCell ref="K71:AO71"/>
    <mergeCell ref="K72:AO72"/>
    <mergeCell ref="K82:AM82"/>
    <mergeCell ref="K29:AN29"/>
    <mergeCell ref="A203:H203"/>
    <mergeCell ref="B185:G185"/>
    <mergeCell ref="B187:G187"/>
    <mergeCell ref="B188:G188"/>
    <mergeCell ref="D192:E192"/>
    <mergeCell ref="G192:H192"/>
    <mergeCell ref="D193:E193"/>
    <mergeCell ref="G193:H193"/>
    <mergeCell ref="B172:H172"/>
    <mergeCell ref="A174:J174"/>
    <mergeCell ref="B176:G176"/>
    <mergeCell ref="B177:G177"/>
    <mergeCell ref="B129:G129"/>
    <mergeCell ref="B132:G132"/>
    <mergeCell ref="B130:G130"/>
    <mergeCell ref="B131:G131"/>
    <mergeCell ref="A204:H204"/>
    <mergeCell ref="A206:C206"/>
    <mergeCell ref="D206:H206"/>
    <mergeCell ref="A207:C207"/>
    <mergeCell ref="D207:H207"/>
    <mergeCell ref="D195:E195"/>
    <mergeCell ref="G195:H195"/>
    <mergeCell ref="D196:E196"/>
    <mergeCell ref="G196:H196"/>
    <mergeCell ref="B124:F124"/>
    <mergeCell ref="A126:J126"/>
    <mergeCell ref="B128:G128"/>
    <mergeCell ref="B105:G105"/>
    <mergeCell ref="B106:G106"/>
    <mergeCell ref="B107:G107"/>
    <mergeCell ref="A109:J109"/>
    <mergeCell ref="C111:J111"/>
    <mergeCell ref="D113:J113"/>
    <mergeCell ref="B95:G95"/>
    <mergeCell ref="A97:J97"/>
    <mergeCell ref="C99:J99"/>
    <mergeCell ref="D101:J101"/>
    <mergeCell ref="B103:G103"/>
    <mergeCell ref="B104:G104"/>
    <mergeCell ref="C87:J87"/>
    <mergeCell ref="D89:J89"/>
    <mergeCell ref="B91:G91"/>
    <mergeCell ref="B92:G92"/>
    <mergeCell ref="B93:G93"/>
    <mergeCell ref="B94:G94"/>
    <mergeCell ref="D77:J77"/>
    <mergeCell ref="B79:G79"/>
    <mergeCell ref="B80:G80"/>
    <mergeCell ref="B83:G83"/>
    <mergeCell ref="B81:G81"/>
    <mergeCell ref="B82:G82"/>
    <mergeCell ref="A85:J85"/>
    <mergeCell ref="B53:H53"/>
    <mergeCell ref="D64:J64"/>
    <mergeCell ref="C62:J62"/>
    <mergeCell ref="B71:G71"/>
    <mergeCell ref="B70:G70"/>
    <mergeCell ref="B68:G68"/>
    <mergeCell ref="B67:G67"/>
    <mergeCell ref="B66:G66"/>
    <mergeCell ref="A73:J73"/>
    <mergeCell ref="B55:H55"/>
    <mergeCell ref="B56:H56"/>
    <mergeCell ref="B54:H54"/>
    <mergeCell ref="B45:H45"/>
    <mergeCell ref="A44:A45"/>
    <mergeCell ref="C75:J75"/>
    <mergeCell ref="I44:I45"/>
    <mergeCell ref="J44:J45"/>
    <mergeCell ref="A58:J58"/>
    <mergeCell ref="A60:J60"/>
    <mergeCell ref="B49:H49"/>
    <mergeCell ref="B50:H50"/>
    <mergeCell ref="B51:H51"/>
    <mergeCell ref="A49:A50"/>
    <mergeCell ref="B52:H52"/>
    <mergeCell ref="I49:I50"/>
    <mergeCell ref="J49:J50"/>
    <mergeCell ref="B48:H48"/>
    <mergeCell ref="B46:H46"/>
    <mergeCell ref="B47:H47"/>
    <mergeCell ref="B69:G69"/>
    <mergeCell ref="B34:F34"/>
    <mergeCell ref="A31:J31"/>
    <mergeCell ref="B33:F33"/>
    <mergeCell ref="A39:J39"/>
    <mergeCell ref="B37:F37"/>
    <mergeCell ref="B41:H41"/>
    <mergeCell ref="B42:H42"/>
    <mergeCell ref="B43:H43"/>
    <mergeCell ref="B44:H44"/>
    <mergeCell ref="B167:H167"/>
    <mergeCell ref="A146:J146"/>
    <mergeCell ref="B148:G148"/>
    <mergeCell ref="B144:F144"/>
    <mergeCell ref="B143:F143"/>
    <mergeCell ref="B142:F142"/>
    <mergeCell ref="B137:F137"/>
    <mergeCell ref="B157:G157"/>
    <mergeCell ref="B162:G162"/>
    <mergeCell ref="B160:G160"/>
    <mergeCell ref="B161:G161"/>
    <mergeCell ref="A164:J164"/>
    <mergeCell ref="B166:H166"/>
    <mergeCell ref="B149:G149"/>
    <mergeCell ref="B152:G152"/>
    <mergeCell ref="B150:G150"/>
    <mergeCell ref="B151:G151"/>
    <mergeCell ref="A154:J154"/>
    <mergeCell ref="B156:G156"/>
    <mergeCell ref="K145:AJ145"/>
    <mergeCell ref="A1:J1"/>
    <mergeCell ref="A3:J3"/>
    <mergeCell ref="C5:J5"/>
    <mergeCell ref="D7:J7"/>
    <mergeCell ref="A21:B21"/>
    <mergeCell ref="A9:J9"/>
    <mergeCell ref="A11:A13"/>
    <mergeCell ref="B11:B13"/>
    <mergeCell ref="C11:C13"/>
    <mergeCell ref="D11:G11"/>
    <mergeCell ref="H11:H13"/>
    <mergeCell ref="I11:I13"/>
    <mergeCell ref="J11:J13"/>
    <mergeCell ref="D12:D13"/>
    <mergeCell ref="E12:G12"/>
    <mergeCell ref="A23:J23"/>
    <mergeCell ref="B25:F25"/>
    <mergeCell ref="B26:F26"/>
    <mergeCell ref="B27:F27"/>
    <mergeCell ref="B28:F28"/>
    <mergeCell ref="B29:F29"/>
    <mergeCell ref="B36:F36"/>
    <mergeCell ref="B35:F35"/>
  </mergeCells>
  <pageMargins left="0.78740157480314965" right="0.39370078740157483" top="0.78740157480314965" bottom="0.78740157480314965" header="0.31496062992125984" footer="0.31496062992125984"/>
  <pageSetup paperSize="9" scale="4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201"/>
  <sheetViews>
    <sheetView topLeftCell="A166" workbookViewId="0">
      <selection sqref="A1:J180"/>
    </sheetView>
  </sheetViews>
  <sheetFormatPr defaultColWidth="0.85546875" defaultRowHeight="15" x14ac:dyDescent="0.25"/>
  <cols>
    <col min="1" max="1" width="8.5703125" style="41" customWidth="1"/>
    <col min="2" max="2" width="13.140625" style="41" customWidth="1"/>
    <col min="3" max="3" width="14.85546875" style="41" customWidth="1"/>
    <col min="4" max="4" width="16.5703125" style="41" customWidth="1"/>
    <col min="5" max="5" width="17.5703125" style="41" customWidth="1"/>
    <col min="6" max="6" width="17.85546875" style="41" customWidth="1"/>
    <col min="7" max="7" width="14.28515625" style="41" customWidth="1"/>
    <col min="8" max="8" width="18.140625" style="41" customWidth="1"/>
    <col min="9" max="9" width="14.85546875" style="41" customWidth="1"/>
    <col min="10" max="10" width="23.42578125" style="41" customWidth="1"/>
    <col min="11" max="16384" width="0.85546875" style="41"/>
  </cols>
  <sheetData>
    <row r="1" spans="1:10" x14ac:dyDescent="0.25">
      <c r="A1" s="292" t="s">
        <v>368</v>
      </c>
      <c r="B1" s="292"/>
      <c r="C1" s="292"/>
      <c r="D1" s="292"/>
      <c r="E1" s="292"/>
      <c r="F1" s="292"/>
      <c r="G1" s="292"/>
      <c r="H1" s="292"/>
      <c r="I1" s="292"/>
      <c r="J1" s="292"/>
    </row>
    <row r="3" spans="1:10" x14ac:dyDescent="0.25">
      <c r="A3" s="292" t="s">
        <v>254</v>
      </c>
      <c r="B3" s="292"/>
      <c r="C3" s="292"/>
      <c r="D3" s="292"/>
      <c r="E3" s="292"/>
      <c r="F3" s="292"/>
      <c r="G3" s="292"/>
      <c r="H3" s="292"/>
      <c r="I3" s="292"/>
      <c r="J3" s="292"/>
    </row>
    <row r="5" spans="1:10" s="52" customFormat="1" ht="12.75" customHeight="1" x14ac:dyDescent="0.25">
      <c r="A5" s="52" t="s">
        <v>255</v>
      </c>
      <c r="C5" s="293" t="s">
        <v>127</v>
      </c>
      <c r="D5" s="293"/>
      <c r="E5" s="293"/>
      <c r="F5" s="293"/>
      <c r="G5" s="293"/>
      <c r="H5" s="293"/>
      <c r="I5" s="293"/>
      <c r="J5" s="293"/>
    </row>
    <row r="6" spans="1:10" s="52" customFormat="1" ht="14.25" x14ac:dyDescent="0.25">
      <c r="C6" s="53"/>
      <c r="D6" s="53"/>
      <c r="E6" s="54"/>
      <c r="F6" s="54"/>
      <c r="G6" s="54"/>
      <c r="H6" s="54"/>
      <c r="I6" s="54"/>
      <c r="J6" s="54"/>
    </row>
    <row r="7" spans="1:10" s="52" customFormat="1" ht="13.5" customHeight="1" x14ac:dyDescent="0.25">
      <c r="A7" s="55" t="s">
        <v>256</v>
      </c>
      <c r="B7" s="55"/>
      <c r="C7" s="55"/>
      <c r="D7" s="294" t="s">
        <v>546</v>
      </c>
      <c r="E7" s="294"/>
      <c r="F7" s="294"/>
      <c r="G7" s="294"/>
      <c r="H7" s="294"/>
      <c r="I7" s="294"/>
      <c r="J7" s="294"/>
    </row>
    <row r="9" spans="1:10" x14ac:dyDescent="0.25">
      <c r="A9" s="292" t="s">
        <v>257</v>
      </c>
      <c r="B9" s="292"/>
      <c r="C9" s="292"/>
      <c r="D9" s="292"/>
      <c r="E9" s="292"/>
      <c r="F9" s="292"/>
      <c r="G9" s="292"/>
      <c r="H9" s="292"/>
      <c r="I9" s="292"/>
      <c r="J9" s="292"/>
    </row>
    <row r="11" spans="1:10" s="40" customFormat="1" x14ac:dyDescent="0.25">
      <c r="A11" s="213" t="s">
        <v>258</v>
      </c>
      <c r="B11" s="213" t="s">
        <v>259</v>
      </c>
      <c r="C11" s="213" t="s">
        <v>260</v>
      </c>
      <c r="D11" s="297" t="s">
        <v>261</v>
      </c>
      <c r="E11" s="298"/>
      <c r="F11" s="298"/>
      <c r="G11" s="298"/>
      <c r="H11" s="213" t="s">
        <v>262</v>
      </c>
      <c r="I11" s="213" t="s">
        <v>263</v>
      </c>
      <c r="J11" s="222" t="s">
        <v>264</v>
      </c>
    </row>
    <row r="12" spans="1:10" s="40" customFormat="1" x14ac:dyDescent="0.25">
      <c r="A12" s="214"/>
      <c r="B12" s="214"/>
      <c r="C12" s="214"/>
      <c r="D12" s="213" t="s">
        <v>265</v>
      </c>
      <c r="E12" s="297" t="s">
        <v>2</v>
      </c>
      <c r="F12" s="298"/>
      <c r="G12" s="298"/>
      <c r="H12" s="214"/>
      <c r="I12" s="214"/>
      <c r="J12" s="223"/>
    </row>
    <row r="13" spans="1:10" s="40" customFormat="1" ht="42.75" customHeight="1" x14ac:dyDescent="0.25">
      <c r="A13" s="215"/>
      <c r="B13" s="215"/>
      <c r="C13" s="215"/>
      <c r="D13" s="215"/>
      <c r="E13" s="45" t="s">
        <v>266</v>
      </c>
      <c r="F13" s="45" t="s">
        <v>267</v>
      </c>
      <c r="G13" s="45" t="s">
        <v>268</v>
      </c>
      <c r="H13" s="215"/>
      <c r="I13" s="215"/>
      <c r="J13" s="224"/>
    </row>
    <row r="14" spans="1:10" s="80" customFormat="1" x14ac:dyDescent="0.25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44">
        <v>8</v>
      </c>
      <c r="I14" s="44">
        <v>9</v>
      </c>
      <c r="J14" s="44">
        <v>10</v>
      </c>
    </row>
    <row r="15" spans="1:10" x14ac:dyDescent="0.25">
      <c r="A15" s="42" t="s">
        <v>57</v>
      </c>
      <c r="B15" s="42" t="s">
        <v>489</v>
      </c>
      <c r="C15" s="43">
        <v>15.5</v>
      </c>
      <c r="D15" s="87">
        <f>E15+F15+G15</f>
        <v>780363.07000000007</v>
      </c>
      <c r="E15" s="87">
        <v>534162.48</v>
      </c>
      <c r="F15" s="87">
        <v>6414.53</v>
      </c>
      <c r="G15" s="87">
        <v>239786.06</v>
      </c>
      <c r="H15" s="59"/>
      <c r="I15" s="57"/>
      <c r="J15" s="87">
        <f>D15*12</f>
        <v>9364356.8399999999</v>
      </c>
    </row>
    <row r="16" spans="1:10" ht="45" x14ac:dyDescent="0.25">
      <c r="A16" s="86" t="s">
        <v>59</v>
      </c>
      <c r="B16" s="86" t="s">
        <v>490</v>
      </c>
      <c r="C16" s="43">
        <v>4.17</v>
      </c>
      <c r="D16" s="87">
        <f>E16+F16+G16</f>
        <v>114011.8</v>
      </c>
      <c r="E16" s="87">
        <v>73556</v>
      </c>
      <c r="F16" s="87"/>
      <c r="G16" s="87">
        <v>40455.800000000003</v>
      </c>
      <c r="H16" s="59"/>
      <c r="I16" s="57"/>
      <c r="J16" s="87">
        <f t="shared" ref="J16:J20" si="0">D16*12</f>
        <v>1368141.6</v>
      </c>
    </row>
    <row r="17" spans="1:40" ht="30" x14ac:dyDescent="0.25">
      <c r="A17" s="86" t="s">
        <v>119</v>
      </c>
      <c r="B17" s="86" t="s">
        <v>491</v>
      </c>
      <c r="C17" s="43">
        <v>116.54</v>
      </c>
      <c r="D17" s="87">
        <f t="shared" ref="D17:D20" si="1">E17+F17+G17</f>
        <v>4411679.91</v>
      </c>
      <c r="E17" s="87">
        <v>2179146.11</v>
      </c>
      <c r="F17" s="87">
        <v>296089.65000000002</v>
      </c>
      <c r="G17" s="97">
        <v>1936444.15</v>
      </c>
      <c r="H17" s="59"/>
      <c r="I17" s="57"/>
      <c r="J17" s="96">
        <f>D17*12-10086435</f>
        <v>42853723.920000002</v>
      </c>
    </row>
    <row r="18" spans="1:40" x14ac:dyDescent="0.25">
      <c r="A18" s="42" t="s">
        <v>158</v>
      </c>
      <c r="B18" s="42" t="s">
        <v>492</v>
      </c>
      <c r="C18" s="43">
        <v>7.25</v>
      </c>
      <c r="D18" s="87">
        <f t="shared" si="1"/>
        <v>208676.33000000002</v>
      </c>
      <c r="E18" s="87">
        <v>115898.16</v>
      </c>
      <c r="F18" s="87">
        <v>19890.060000000001</v>
      </c>
      <c r="G18" s="87">
        <v>72888.11</v>
      </c>
      <c r="H18" s="59"/>
      <c r="I18" s="57"/>
      <c r="J18" s="87">
        <f t="shared" si="0"/>
        <v>2504115.96</v>
      </c>
    </row>
    <row r="19" spans="1:40" x14ac:dyDescent="0.25">
      <c r="A19" s="42" t="s">
        <v>170</v>
      </c>
      <c r="B19" s="42" t="s">
        <v>493</v>
      </c>
      <c r="C19" s="43">
        <v>34.5</v>
      </c>
      <c r="D19" s="87">
        <f t="shared" si="1"/>
        <v>692615.17999999993</v>
      </c>
      <c r="E19" s="87">
        <v>451492.72</v>
      </c>
      <c r="F19" s="87">
        <v>36386.370000000003</v>
      </c>
      <c r="G19" s="87">
        <v>204736.09</v>
      </c>
      <c r="H19" s="59"/>
      <c r="I19" s="57"/>
      <c r="J19" s="87">
        <f t="shared" si="0"/>
        <v>8311382.1599999992</v>
      </c>
    </row>
    <row r="20" spans="1:40" x14ac:dyDescent="0.25">
      <c r="A20" s="42" t="s">
        <v>171</v>
      </c>
      <c r="B20" s="42" t="s">
        <v>494</v>
      </c>
      <c r="C20" s="43">
        <v>18</v>
      </c>
      <c r="D20" s="87">
        <f t="shared" si="1"/>
        <v>273579.95999999996</v>
      </c>
      <c r="E20" s="87">
        <v>186905.83</v>
      </c>
      <c r="F20" s="87"/>
      <c r="G20" s="87">
        <v>86674.13</v>
      </c>
      <c r="H20" s="59"/>
      <c r="I20" s="57"/>
      <c r="J20" s="87">
        <f t="shared" si="0"/>
        <v>3282959.5199999996</v>
      </c>
    </row>
    <row r="21" spans="1:40" x14ac:dyDescent="0.25">
      <c r="A21" s="295" t="s">
        <v>269</v>
      </c>
      <c r="B21" s="296"/>
      <c r="C21" s="44" t="s">
        <v>120</v>
      </c>
      <c r="D21" s="57"/>
      <c r="E21" s="44" t="s">
        <v>120</v>
      </c>
      <c r="F21" s="44" t="s">
        <v>120</v>
      </c>
      <c r="G21" s="44" t="s">
        <v>120</v>
      </c>
      <c r="H21" s="44" t="s">
        <v>120</v>
      </c>
      <c r="I21" s="44" t="s">
        <v>120</v>
      </c>
      <c r="J21" s="87">
        <f>SUM(J15:J20)</f>
        <v>67684680</v>
      </c>
      <c r="L21" s="291">
        <f>'Раздел 1'!H82+'Раздел 1'!H83+'Раздел 1'!H84+'Раздел 1'!H85</f>
        <v>67684680</v>
      </c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</row>
    <row r="22" spans="1:40" x14ac:dyDescent="0.25">
      <c r="B22" s="88"/>
      <c r="J22" s="80"/>
      <c r="L22" s="291">
        <f>L21-J21</f>
        <v>0</v>
      </c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</row>
    <row r="23" spans="1:40" ht="14.25" customHeight="1" x14ac:dyDescent="0.25">
      <c r="A23" s="292" t="s">
        <v>270</v>
      </c>
      <c r="B23" s="292"/>
      <c r="C23" s="292"/>
      <c r="D23" s="292"/>
      <c r="E23" s="292"/>
      <c r="F23" s="292"/>
      <c r="G23" s="292"/>
      <c r="H23" s="292"/>
      <c r="I23" s="292"/>
      <c r="J23" s="292"/>
    </row>
    <row r="25" spans="1:40" s="80" customFormat="1" ht="51" customHeight="1" x14ac:dyDescent="0.25">
      <c r="A25" s="82" t="s">
        <v>258</v>
      </c>
      <c r="B25" s="299" t="s">
        <v>271</v>
      </c>
      <c r="C25" s="300"/>
      <c r="D25" s="300"/>
      <c r="E25" s="300"/>
      <c r="F25" s="301"/>
      <c r="G25" s="82" t="s">
        <v>272</v>
      </c>
      <c r="H25" s="82" t="s">
        <v>273</v>
      </c>
      <c r="I25" s="82" t="s">
        <v>274</v>
      </c>
      <c r="J25" s="82" t="s">
        <v>275</v>
      </c>
    </row>
    <row r="26" spans="1:40" s="80" customFormat="1" x14ac:dyDescent="0.25">
      <c r="A26" s="83">
        <v>1</v>
      </c>
      <c r="B26" s="302">
        <v>2</v>
      </c>
      <c r="C26" s="303"/>
      <c r="D26" s="303"/>
      <c r="E26" s="303"/>
      <c r="F26" s="304"/>
      <c r="G26" s="83">
        <v>3</v>
      </c>
      <c r="H26" s="83">
        <v>4</v>
      </c>
      <c r="I26" s="83">
        <v>5</v>
      </c>
      <c r="J26" s="83">
        <v>6</v>
      </c>
    </row>
    <row r="27" spans="1:40" x14ac:dyDescent="0.25">
      <c r="A27" s="51"/>
      <c r="B27" s="305"/>
      <c r="C27" s="306"/>
      <c r="D27" s="306"/>
      <c r="E27" s="306"/>
      <c r="F27" s="307"/>
      <c r="G27" s="58"/>
      <c r="H27" s="58"/>
      <c r="I27" s="58"/>
      <c r="J27" s="58"/>
    </row>
    <row r="28" spans="1:40" x14ac:dyDescent="0.25">
      <c r="A28" s="51"/>
      <c r="B28" s="305"/>
      <c r="C28" s="306"/>
      <c r="D28" s="306"/>
      <c r="E28" s="306"/>
      <c r="F28" s="307"/>
      <c r="G28" s="58"/>
      <c r="H28" s="58"/>
      <c r="I28" s="58"/>
      <c r="J28" s="58"/>
    </row>
    <row r="29" spans="1:40" x14ac:dyDescent="0.25">
      <c r="A29" s="46"/>
      <c r="B29" s="308" t="s">
        <v>269</v>
      </c>
      <c r="C29" s="309"/>
      <c r="D29" s="309"/>
      <c r="E29" s="309"/>
      <c r="F29" s="310"/>
      <c r="G29" s="83" t="s">
        <v>120</v>
      </c>
      <c r="H29" s="83" t="s">
        <v>120</v>
      </c>
      <c r="I29" s="83" t="s">
        <v>120</v>
      </c>
      <c r="J29" s="58"/>
      <c r="K29" s="21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</row>
    <row r="31" spans="1:40" x14ac:dyDescent="0.25">
      <c r="A31" s="292" t="s">
        <v>276</v>
      </c>
      <c r="B31" s="292"/>
      <c r="C31" s="292"/>
      <c r="D31" s="292"/>
      <c r="E31" s="292"/>
      <c r="F31" s="292"/>
      <c r="G31" s="292"/>
      <c r="H31" s="292"/>
      <c r="I31" s="292"/>
      <c r="J31" s="292"/>
    </row>
    <row r="33" spans="1:36" s="80" customFormat="1" ht="51.75" customHeight="1" x14ac:dyDescent="0.25">
      <c r="A33" s="82" t="s">
        <v>258</v>
      </c>
      <c r="B33" s="315" t="s">
        <v>271</v>
      </c>
      <c r="C33" s="315"/>
      <c r="D33" s="315"/>
      <c r="E33" s="315"/>
      <c r="F33" s="315"/>
      <c r="G33" s="82" t="s">
        <v>277</v>
      </c>
      <c r="H33" s="82" t="s">
        <v>278</v>
      </c>
      <c r="I33" s="82" t="s">
        <v>279</v>
      </c>
      <c r="J33" s="82" t="s">
        <v>275</v>
      </c>
    </row>
    <row r="34" spans="1:36" s="80" customFormat="1" x14ac:dyDescent="0.25">
      <c r="A34" s="83">
        <v>1</v>
      </c>
      <c r="B34" s="302">
        <v>2</v>
      </c>
      <c r="C34" s="303"/>
      <c r="D34" s="303"/>
      <c r="E34" s="303"/>
      <c r="F34" s="304"/>
      <c r="G34" s="83">
        <v>3</v>
      </c>
      <c r="H34" s="83">
        <v>4</v>
      </c>
      <c r="I34" s="83">
        <v>5</v>
      </c>
      <c r="J34" s="83">
        <v>6</v>
      </c>
    </row>
    <row r="35" spans="1:36" x14ac:dyDescent="0.25">
      <c r="A35" s="51"/>
      <c r="B35" s="311"/>
      <c r="C35" s="312"/>
      <c r="D35" s="312"/>
      <c r="E35" s="312"/>
      <c r="F35" s="313"/>
      <c r="G35" s="61"/>
      <c r="H35" s="61"/>
      <c r="I35" s="61"/>
      <c r="J35" s="61"/>
    </row>
    <row r="36" spans="1:36" x14ac:dyDescent="0.25">
      <c r="A36" s="51"/>
      <c r="B36" s="311"/>
      <c r="C36" s="312"/>
      <c r="D36" s="312"/>
      <c r="E36" s="312"/>
      <c r="F36" s="313"/>
      <c r="G36" s="61"/>
      <c r="H36" s="61"/>
      <c r="I36" s="61"/>
      <c r="J36" s="61"/>
    </row>
    <row r="37" spans="1:36" x14ac:dyDescent="0.25">
      <c r="A37" s="46"/>
      <c r="B37" s="308" t="s">
        <v>269</v>
      </c>
      <c r="C37" s="309"/>
      <c r="D37" s="309"/>
      <c r="E37" s="309"/>
      <c r="F37" s="310"/>
      <c r="G37" s="83" t="s">
        <v>120</v>
      </c>
      <c r="H37" s="83" t="s">
        <v>120</v>
      </c>
      <c r="I37" s="83" t="s">
        <v>120</v>
      </c>
      <c r="J37" s="58"/>
      <c r="K37" s="21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</row>
    <row r="39" spans="1:36" ht="31.5" customHeight="1" x14ac:dyDescent="0.25">
      <c r="A39" s="318" t="s">
        <v>280</v>
      </c>
      <c r="B39" s="318"/>
      <c r="C39" s="318"/>
      <c r="D39" s="318"/>
      <c r="E39" s="318"/>
      <c r="F39" s="318"/>
      <c r="G39" s="318"/>
      <c r="H39" s="318"/>
      <c r="I39" s="318"/>
      <c r="J39" s="318"/>
    </row>
    <row r="41" spans="1:36" s="80" customFormat="1" ht="49.5" customHeight="1" x14ac:dyDescent="0.25">
      <c r="A41" s="82" t="s">
        <v>258</v>
      </c>
      <c r="B41" s="315" t="s">
        <v>281</v>
      </c>
      <c r="C41" s="315"/>
      <c r="D41" s="315"/>
      <c r="E41" s="315"/>
      <c r="F41" s="315"/>
      <c r="G41" s="315"/>
      <c r="H41" s="315"/>
      <c r="I41" s="82" t="s">
        <v>282</v>
      </c>
      <c r="J41" s="82" t="s">
        <v>283</v>
      </c>
    </row>
    <row r="42" spans="1:36" s="80" customFormat="1" x14ac:dyDescent="0.25">
      <c r="A42" s="83">
        <v>1</v>
      </c>
      <c r="B42" s="302">
        <v>2</v>
      </c>
      <c r="C42" s="303"/>
      <c r="D42" s="303"/>
      <c r="E42" s="303"/>
      <c r="F42" s="303"/>
      <c r="G42" s="303"/>
      <c r="H42" s="304"/>
      <c r="I42" s="83">
        <v>3</v>
      </c>
      <c r="J42" s="83">
        <v>4</v>
      </c>
    </row>
    <row r="43" spans="1:36" ht="15" customHeight="1" x14ac:dyDescent="0.25">
      <c r="A43" s="49" t="s">
        <v>57</v>
      </c>
      <c r="B43" s="311" t="s">
        <v>284</v>
      </c>
      <c r="C43" s="312"/>
      <c r="D43" s="312"/>
      <c r="E43" s="312"/>
      <c r="F43" s="312"/>
      <c r="G43" s="312"/>
      <c r="H43" s="313"/>
      <c r="I43" s="83" t="s">
        <v>120</v>
      </c>
      <c r="J43" s="91">
        <f>J44+J46+J47</f>
        <v>14890629.6</v>
      </c>
    </row>
    <row r="44" spans="1:36" x14ac:dyDescent="0.25">
      <c r="A44" s="325" t="s">
        <v>199</v>
      </c>
      <c r="B44" s="319" t="s">
        <v>2</v>
      </c>
      <c r="C44" s="320"/>
      <c r="D44" s="320"/>
      <c r="E44" s="320"/>
      <c r="F44" s="320"/>
      <c r="G44" s="320"/>
      <c r="H44" s="321"/>
      <c r="I44" s="327">
        <f>'Раздел 1'!H82+'Раздел 1'!H83+'Раздел 1'!H84+'Раздел 1'!H85</f>
        <v>67684680</v>
      </c>
      <c r="J44" s="329">
        <f>I44*22%</f>
        <v>14890629.6</v>
      </c>
    </row>
    <row r="45" spans="1:36" x14ac:dyDescent="0.25">
      <c r="A45" s="326"/>
      <c r="B45" s="322" t="s">
        <v>285</v>
      </c>
      <c r="C45" s="323"/>
      <c r="D45" s="323"/>
      <c r="E45" s="323"/>
      <c r="F45" s="323"/>
      <c r="G45" s="323"/>
      <c r="H45" s="324"/>
      <c r="I45" s="328"/>
      <c r="J45" s="330"/>
    </row>
    <row r="46" spans="1:36" x14ac:dyDescent="0.25">
      <c r="A46" s="49" t="s">
        <v>201</v>
      </c>
      <c r="B46" s="311" t="s">
        <v>286</v>
      </c>
      <c r="C46" s="312"/>
      <c r="D46" s="312"/>
      <c r="E46" s="312"/>
      <c r="F46" s="312"/>
      <c r="G46" s="312"/>
      <c r="H46" s="313"/>
      <c r="I46" s="89"/>
      <c r="J46" s="91"/>
    </row>
    <row r="47" spans="1:36" ht="15" customHeight="1" x14ac:dyDescent="0.25">
      <c r="A47" s="49" t="s">
        <v>203</v>
      </c>
      <c r="B47" s="311" t="s">
        <v>287</v>
      </c>
      <c r="C47" s="312"/>
      <c r="D47" s="312"/>
      <c r="E47" s="312"/>
      <c r="F47" s="312"/>
      <c r="G47" s="312"/>
      <c r="H47" s="313"/>
      <c r="I47" s="89"/>
      <c r="J47" s="91"/>
    </row>
    <row r="48" spans="1:36" ht="15" customHeight="1" x14ac:dyDescent="0.25">
      <c r="A48" s="49" t="s">
        <v>59</v>
      </c>
      <c r="B48" s="311" t="s">
        <v>288</v>
      </c>
      <c r="C48" s="312"/>
      <c r="D48" s="312"/>
      <c r="E48" s="312"/>
      <c r="F48" s="312"/>
      <c r="G48" s="312"/>
      <c r="H48" s="313"/>
      <c r="I48" s="83" t="s">
        <v>120</v>
      </c>
      <c r="J48" s="91">
        <f>J49+J51+J52+J53+J54</f>
        <v>2105901.7199999997</v>
      </c>
    </row>
    <row r="49" spans="1:37" x14ac:dyDescent="0.25">
      <c r="A49" s="325" t="s">
        <v>289</v>
      </c>
      <c r="B49" s="319" t="s">
        <v>2</v>
      </c>
      <c r="C49" s="320"/>
      <c r="D49" s="320"/>
      <c r="E49" s="320"/>
      <c r="F49" s="320"/>
      <c r="G49" s="320"/>
      <c r="H49" s="321"/>
      <c r="I49" s="327">
        <f>I44</f>
        <v>67684680</v>
      </c>
      <c r="J49" s="329">
        <f>I49*2.9%+7676.64</f>
        <v>1970532.3599999999</v>
      </c>
    </row>
    <row r="50" spans="1:37" ht="15" customHeight="1" x14ac:dyDescent="0.25">
      <c r="A50" s="326"/>
      <c r="B50" s="322" t="s">
        <v>290</v>
      </c>
      <c r="C50" s="323"/>
      <c r="D50" s="323"/>
      <c r="E50" s="323"/>
      <c r="F50" s="323"/>
      <c r="G50" s="323"/>
      <c r="H50" s="324"/>
      <c r="I50" s="328"/>
      <c r="J50" s="330"/>
    </row>
    <row r="51" spans="1:37" ht="15" customHeight="1" x14ac:dyDescent="0.25">
      <c r="A51" s="49" t="s">
        <v>291</v>
      </c>
      <c r="B51" s="311" t="s">
        <v>292</v>
      </c>
      <c r="C51" s="312"/>
      <c r="D51" s="312"/>
      <c r="E51" s="312"/>
      <c r="F51" s="312"/>
      <c r="G51" s="312"/>
      <c r="H51" s="313"/>
      <c r="I51" s="90"/>
      <c r="J51" s="91"/>
    </row>
    <row r="52" spans="1:37" ht="15" customHeight="1" x14ac:dyDescent="0.25">
      <c r="A52" s="49" t="s">
        <v>293</v>
      </c>
      <c r="B52" s="311" t="s">
        <v>294</v>
      </c>
      <c r="C52" s="312"/>
      <c r="D52" s="312"/>
      <c r="E52" s="312"/>
      <c r="F52" s="312"/>
      <c r="G52" s="312"/>
      <c r="H52" s="313"/>
      <c r="I52" s="90">
        <f>I44</f>
        <v>67684680</v>
      </c>
      <c r="J52" s="91">
        <f>I52*0.2%</f>
        <v>135369.36000000002</v>
      </c>
    </row>
    <row r="53" spans="1:37" ht="15" customHeight="1" x14ac:dyDescent="0.25">
      <c r="A53" s="49" t="s">
        <v>295</v>
      </c>
      <c r="B53" s="311" t="s">
        <v>296</v>
      </c>
      <c r="C53" s="312"/>
      <c r="D53" s="312"/>
      <c r="E53" s="312"/>
      <c r="F53" s="312"/>
      <c r="G53" s="312"/>
      <c r="H53" s="313"/>
      <c r="I53" s="90"/>
      <c r="J53" s="91"/>
    </row>
    <row r="54" spans="1:37" ht="15" customHeight="1" x14ac:dyDescent="0.25">
      <c r="A54" s="49" t="s">
        <v>297</v>
      </c>
      <c r="B54" s="311" t="s">
        <v>296</v>
      </c>
      <c r="C54" s="312"/>
      <c r="D54" s="312"/>
      <c r="E54" s="312"/>
      <c r="F54" s="312"/>
      <c r="G54" s="312"/>
      <c r="H54" s="313"/>
      <c r="I54" s="90"/>
      <c r="J54" s="91"/>
    </row>
    <row r="55" spans="1:37" ht="15" customHeight="1" x14ac:dyDescent="0.25">
      <c r="A55" s="49" t="s">
        <v>119</v>
      </c>
      <c r="B55" s="311" t="s">
        <v>298</v>
      </c>
      <c r="C55" s="312"/>
      <c r="D55" s="312"/>
      <c r="E55" s="312"/>
      <c r="F55" s="312"/>
      <c r="G55" s="312"/>
      <c r="H55" s="313"/>
      <c r="I55" s="90">
        <f>I44</f>
        <v>67684680</v>
      </c>
      <c r="J55" s="91">
        <f>I55*5.1%</f>
        <v>3451918.6799999997</v>
      </c>
    </row>
    <row r="56" spans="1:37" x14ac:dyDescent="0.25">
      <c r="A56" s="49"/>
      <c r="B56" s="308" t="s">
        <v>269</v>
      </c>
      <c r="C56" s="309"/>
      <c r="D56" s="309"/>
      <c r="E56" s="309"/>
      <c r="F56" s="309"/>
      <c r="G56" s="309"/>
      <c r="H56" s="310"/>
      <c r="I56" s="83" t="s">
        <v>120</v>
      </c>
      <c r="J56" s="90">
        <f>J43+J48+J55</f>
        <v>20448450</v>
      </c>
      <c r="K56" s="340">
        <f>'Раздел 1'!H102+'Раздел 1'!H103+'Раздел 1'!H104+'Раздел 1'!H105</f>
        <v>20448450</v>
      </c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</row>
    <row r="57" spans="1:37" x14ac:dyDescent="0.25">
      <c r="K57" s="291">
        <f>K56-J56</f>
        <v>0</v>
      </c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</row>
    <row r="58" spans="1:37" ht="26.25" customHeight="1" x14ac:dyDescent="0.25">
      <c r="A58" s="331" t="s">
        <v>299</v>
      </c>
      <c r="B58" s="331"/>
      <c r="C58" s="331"/>
      <c r="D58" s="331"/>
      <c r="E58" s="331"/>
      <c r="F58" s="331"/>
      <c r="G58" s="331"/>
      <c r="H58" s="331"/>
      <c r="I58" s="331"/>
      <c r="J58" s="331"/>
    </row>
    <row r="60" spans="1:37" x14ac:dyDescent="0.25">
      <c r="A60" s="292" t="s">
        <v>300</v>
      </c>
      <c r="B60" s="292"/>
      <c r="C60" s="292"/>
      <c r="D60" s="292"/>
      <c r="E60" s="292"/>
      <c r="F60" s="292"/>
      <c r="G60" s="292"/>
      <c r="H60" s="292"/>
      <c r="I60" s="292"/>
      <c r="J60" s="292"/>
    </row>
    <row r="62" spans="1:37" x14ac:dyDescent="0.25">
      <c r="A62" s="52" t="s">
        <v>255</v>
      </c>
      <c r="B62" s="52"/>
      <c r="C62" s="294" t="s">
        <v>504</v>
      </c>
      <c r="D62" s="294"/>
      <c r="E62" s="294"/>
      <c r="F62" s="294"/>
      <c r="G62" s="294"/>
      <c r="H62" s="294"/>
      <c r="I62" s="294"/>
      <c r="J62" s="294"/>
    </row>
    <row r="63" spans="1:37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37" x14ac:dyDescent="0.25">
      <c r="A64" s="55" t="s">
        <v>256</v>
      </c>
      <c r="B64" s="55"/>
      <c r="C64" s="55"/>
      <c r="D64" s="294" t="s">
        <v>546</v>
      </c>
      <c r="E64" s="294"/>
      <c r="F64" s="294"/>
      <c r="G64" s="294"/>
      <c r="H64" s="294"/>
      <c r="I64" s="294"/>
      <c r="J64" s="294"/>
    </row>
    <row r="66" spans="1:41" s="80" customFormat="1" ht="28.5" customHeight="1" x14ac:dyDescent="0.25">
      <c r="A66" s="82" t="s">
        <v>258</v>
      </c>
      <c r="B66" s="315" t="s">
        <v>56</v>
      </c>
      <c r="C66" s="315"/>
      <c r="D66" s="315"/>
      <c r="E66" s="315"/>
      <c r="F66" s="315"/>
      <c r="G66" s="315"/>
      <c r="H66" s="82" t="s">
        <v>301</v>
      </c>
      <c r="I66" s="82" t="s">
        <v>302</v>
      </c>
      <c r="J66" s="82" t="s">
        <v>303</v>
      </c>
    </row>
    <row r="67" spans="1:41" s="80" customFormat="1" x14ac:dyDescent="0.25">
      <c r="A67" s="83">
        <v>1</v>
      </c>
      <c r="B67" s="314">
        <v>2</v>
      </c>
      <c r="C67" s="314"/>
      <c r="D67" s="314"/>
      <c r="E67" s="314"/>
      <c r="F67" s="314"/>
      <c r="G67" s="314"/>
      <c r="H67" s="83">
        <v>3</v>
      </c>
      <c r="I67" s="83">
        <v>4</v>
      </c>
      <c r="J67" s="83">
        <v>5</v>
      </c>
    </row>
    <row r="68" spans="1:41" ht="15" customHeight="1" x14ac:dyDescent="0.25">
      <c r="A68" s="49" t="s">
        <v>57</v>
      </c>
      <c r="B68" s="311" t="s">
        <v>533</v>
      </c>
      <c r="C68" s="312"/>
      <c r="D68" s="312"/>
      <c r="E68" s="312"/>
      <c r="F68" s="312"/>
      <c r="G68" s="313"/>
      <c r="H68" s="92"/>
      <c r="I68" s="92"/>
      <c r="J68" s="92">
        <f>'Раздел 1'!H91+'Раздел 1'!H92</f>
        <v>95000</v>
      </c>
    </row>
    <row r="69" spans="1:41" ht="15" customHeight="1" x14ac:dyDescent="0.25">
      <c r="A69" s="49" t="s">
        <v>59</v>
      </c>
      <c r="B69" s="311" t="s">
        <v>534</v>
      </c>
      <c r="C69" s="312"/>
      <c r="D69" s="312"/>
      <c r="E69" s="312"/>
      <c r="F69" s="312"/>
      <c r="G69" s="313"/>
      <c r="H69" s="91"/>
      <c r="I69" s="91">
        <v>5</v>
      </c>
      <c r="J69" s="92">
        <f>'Раздел 1'!H93+'Раздел 1'!H94</f>
        <v>93000</v>
      </c>
    </row>
    <row r="70" spans="1:41" x14ac:dyDescent="0.25">
      <c r="A70" s="46"/>
      <c r="B70" s="316" t="s">
        <v>269</v>
      </c>
      <c r="C70" s="316"/>
      <c r="D70" s="316"/>
      <c r="E70" s="316"/>
      <c r="F70" s="316"/>
      <c r="G70" s="316"/>
      <c r="H70" s="83" t="s">
        <v>120</v>
      </c>
      <c r="I70" s="83" t="s">
        <v>120</v>
      </c>
      <c r="J70" s="89">
        <f>SUM(J68:J69)</f>
        <v>188000</v>
      </c>
      <c r="K70" s="340">
        <f>'Раздел 1'!H91+'Раздел 1'!H92+'Раздел 1'!H93+'Раздел 1'!H94</f>
        <v>188000</v>
      </c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</row>
    <row r="71" spans="1:4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291">
        <f>K70-J70</f>
        <v>0</v>
      </c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</row>
    <row r="72" spans="1:41" ht="18.75" customHeight="1" x14ac:dyDescent="0.25">
      <c r="A72" s="292" t="s">
        <v>304</v>
      </c>
      <c r="B72" s="292"/>
      <c r="C72" s="292"/>
      <c r="D72" s="292"/>
      <c r="E72" s="292"/>
      <c r="F72" s="292"/>
      <c r="G72" s="292"/>
      <c r="H72" s="292"/>
      <c r="I72" s="292"/>
      <c r="J72" s="292"/>
    </row>
    <row r="74" spans="1:41" x14ac:dyDescent="0.25">
      <c r="A74" s="52" t="s">
        <v>255</v>
      </c>
      <c r="B74" s="52"/>
      <c r="C74" s="294" t="s">
        <v>505</v>
      </c>
      <c r="D74" s="294"/>
      <c r="E74" s="294"/>
      <c r="F74" s="294"/>
      <c r="G74" s="294"/>
      <c r="H74" s="294"/>
      <c r="I74" s="294"/>
      <c r="J74" s="294"/>
    </row>
    <row r="75" spans="1:41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</row>
    <row r="76" spans="1:41" x14ac:dyDescent="0.25">
      <c r="A76" s="55" t="s">
        <v>256</v>
      </c>
      <c r="B76" s="55"/>
      <c r="C76" s="55"/>
      <c r="D76" s="294" t="s">
        <v>546</v>
      </c>
      <c r="E76" s="294"/>
      <c r="F76" s="294"/>
      <c r="G76" s="294"/>
      <c r="H76" s="294"/>
      <c r="I76" s="294"/>
      <c r="J76" s="294"/>
    </row>
    <row r="78" spans="1:41" ht="52.5" customHeight="1" x14ac:dyDescent="0.25">
      <c r="A78" s="82" t="s">
        <v>258</v>
      </c>
      <c r="B78" s="315" t="s">
        <v>305</v>
      </c>
      <c r="C78" s="315"/>
      <c r="D78" s="315"/>
      <c r="E78" s="315"/>
      <c r="F78" s="315"/>
      <c r="G78" s="315"/>
      <c r="H78" s="82" t="s">
        <v>306</v>
      </c>
      <c r="I78" s="82" t="s">
        <v>307</v>
      </c>
      <c r="J78" s="82" t="s">
        <v>308</v>
      </c>
    </row>
    <row r="79" spans="1:41" x14ac:dyDescent="0.25">
      <c r="A79" s="83">
        <v>1</v>
      </c>
      <c r="B79" s="314">
        <v>2</v>
      </c>
      <c r="C79" s="314"/>
      <c r="D79" s="314"/>
      <c r="E79" s="314"/>
      <c r="F79" s="314"/>
      <c r="G79" s="314"/>
      <c r="H79" s="83">
        <v>3</v>
      </c>
      <c r="I79" s="83">
        <v>4</v>
      </c>
      <c r="J79" s="83">
        <v>5</v>
      </c>
    </row>
    <row r="80" spans="1:41" ht="24" customHeight="1" x14ac:dyDescent="0.25">
      <c r="A80" s="46" t="s">
        <v>57</v>
      </c>
      <c r="B80" s="311"/>
      <c r="C80" s="312"/>
      <c r="D80" s="312"/>
      <c r="E80" s="312"/>
      <c r="F80" s="312"/>
      <c r="G80" s="313"/>
      <c r="H80" s="61"/>
      <c r="I80" s="61"/>
      <c r="J80" s="61"/>
    </row>
    <row r="81" spans="1:39" x14ac:dyDescent="0.25">
      <c r="A81" s="46" t="s">
        <v>59</v>
      </c>
      <c r="B81" s="311"/>
      <c r="C81" s="312"/>
      <c r="D81" s="312"/>
      <c r="E81" s="312"/>
      <c r="F81" s="312"/>
      <c r="G81" s="313"/>
      <c r="H81" s="61"/>
      <c r="I81" s="61"/>
      <c r="J81" s="61"/>
      <c r="K81" s="21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1"/>
      <c r="AJ81" s="251"/>
      <c r="AK81" s="251"/>
      <c r="AL81" s="251"/>
      <c r="AM81" s="251"/>
    </row>
    <row r="82" spans="1:39" x14ac:dyDescent="0.25">
      <c r="A82" s="46"/>
      <c r="B82" s="308" t="s">
        <v>269</v>
      </c>
      <c r="C82" s="309"/>
      <c r="D82" s="309"/>
      <c r="E82" s="309"/>
      <c r="F82" s="309"/>
      <c r="G82" s="310"/>
      <c r="H82" s="58"/>
      <c r="I82" s="83" t="s">
        <v>120</v>
      </c>
      <c r="J82" s="58">
        <f>SUM(J80:J81)</f>
        <v>0</v>
      </c>
      <c r="K82" s="340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51"/>
      <c r="AH82" s="251"/>
      <c r="AI82" s="251"/>
      <c r="AJ82" s="251"/>
      <c r="AK82" s="251"/>
      <c r="AL82" s="251"/>
      <c r="AM82" s="251"/>
    </row>
    <row r="83" spans="1:39" x14ac:dyDescent="0.25">
      <c r="K83" s="21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</row>
    <row r="84" spans="1:39" x14ac:dyDescent="0.25">
      <c r="A84" s="292" t="s">
        <v>309</v>
      </c>
      <c r="B84" s="292"/>
      <c r="C84" s="292"/>
      <c r="D84" s="292"/>
      <c r="E84" s="292"/>
      <c r="F84" s="292"/>
      <c r="G84" s="292"/>
      <c r="H84" s="292"/>
      <c r="I84" s="292"/>
      <c r="J84" s="292"/>
    </row>
    <row r="86" spans="1:39" x14ac:dyDescent="0.25">
      <c r="A86" s="52" t="s">
        <v>255</v>
      </c>
      <c r="B86" s="52"/>
      <c r="C86" s="294"/>
      <c r="D86" s="294"/>
      <c r="E86" s="294"/>
      <c r="F86" s="294"/>
      <c r="G86" s="294"/>
      <c r="H86" s="294"/>
      <c r="I86" s="294"/>
      <c r="J86" s="294"/>
    </row>
    <row r="87" spans="1:39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</row>
    <row r="88" spans="1:39" x14ac:dyDescent="0.25">
      <c r="A88" s="55" t="s">
        <v>256</v>
      </c>
      <c r="B88" s="55"/>
      <c r="C88" s="55"/>
      <c r="D88" s="294"/>
      <c r="E88" s="294"/>
      <c r="F88" s="294"/>
      <c r="G88" s="294"/>
      <c r="H88" s="294"/>
      <c r="I88" s="294"/>
      <c r="J88" s="294"/>
    </row>
    <row r="90" spans="1:39" s="80" customFormat="1" ht="30" customHeight="1" x14ac:dyDescent="0.25">
      <c r="A90" s="82" t="s">
        <v>258</v>
      </c>
      <c r="B90" s="315" t="s">
        <v>56</v>
      </c>
      <c r="C90" s="315"/>
      <c r="D90" s="315"/>
      <c r="E90" s="315"/>
      <c r="F90" s="315"/>
      <c r="G90" s="315"/>
      <c r="H90" s="82" t="s">
        <v>301</v>
      </c>
      <c r="I90" s="82" t="s">
        <v>302</v>
      </c>
      <c r="J90" s="82" t="s">
        <v>303</v>
      </c>
    </row>
    <row r="91" spans="1:39" s="80" customFormat="1" x14ac:dyDescent="0.25">
      <c r="A91" s="83">
        <v>1</v>
      </c>
      <c r="B91" s="314">
        <v>2</v>
      </c>
      <c r="C91" s="314"/>
      <c r="D91" s="314"/>
      <c r="E91" s="314"/>
      <c r="F91" s="314"/>
      <c r="G91" s="314"/>
      <c r="H91" s="83">
        <v>3</v>
      </c>
      <c r="I91" s="83">
        <v>4</v>
      </c>
      <c r="J91" s="83">
        <v>5</v>
      </c>
    </row>
    <row r="92" spans="1:39" x14ac:dyDescent="0.25">
      <c r="A92" s="51"/>
      <c r="B92" s="317"/>
      <c r="C92" s="317"/>
      <c r="D92" s="317"/>
      <c r="E92" s="317"/>
      <c r="F92" s="317"/>
      <c r="G92" s="317"/>
      <c r="H92" s="61"/>
      <c r="I92" s="61"/>
      <c r="J92" s="61"/>
    </row>
    <row r="93" spans="1:39" x14ac:dyDescent="0.25">
      <c r="A93" s="51"/>
      <c r="B93" s="317"/>
      <c r="C93" s="317"/>
      <c r="D93" s="317"/>
      <c r="E93" s="317"/>
      <c r="F93" s="317"/>
      <c r="G93" s="317"/>
      <c r="H93" s="61"/>
      <c r="I93" s="61"/>
      <c r="J93" s="61"/>
    </row>
    <row r="94" spans="1:39" x14ac:dyDescent="0.25">
      <c r="A94" s="46"/>
      <c r="B94" s="316" t="s">
        <v>269</v>
      </c>
      <c r="C94" s="316"/>
      <c r="D94" s="316"/>
      <c r="E94" s="316"/>
      <c r="F94" s="316"/>
      <c r="G94" s="316"/>
      <c r="H94" s="83" t="s">
        <v>120</v>
      </c>
      <c r="I94" s="83" t="s">
        <v>120</v>
      </c>
      <c r="J94" s="58"/>
      <c r="K94" s="211"/>
      <c r="L94" s="251"/>
      <c r="M94" s="251"/>
      <c r="N94" s="251"/>
      <c r="O94" s="251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1"/>
      <c r="AG94" s="251"/>
      <c r="AH94" s="251"/>
      <c r="AI94" s="251"/>
      <c r="AJ94" s="251"/>
      <c r="AK94" s="251"/>
      <c r="AL94" s="251"/>
    </row>
    <row r="96" spans="1:39" ht="15" customHeight="1" x14ac:dyDescent="0.25">
      <c r="A96" s="318" t="s">
        <v>310</v>
      </c>
      <c r="B96" s="318"/>
      <c r="C96" s="318"/>
      <c r="D96" s="318"/>
      <c r="E96" s="318"/>
      <c r="F96" s="318"/>
      <c r="G96" s="318"/>
      <c r="H96" s="318"/>
      <c r="I96" s="318"/>
      <c r="J96" s="318"/>
    </row>
    <row r="98" spans="1:31" x14ac:dyDescent="0.25">
      <c r="A98" s="52" t="s">
        <v>255</v>
      </c>
      <c r="B98" s="52"/>
      <c r="C98" s="294"/>
      <c r="D98" s="294"/>
      <c r="E98" s="294"/>
      <c r="F98" s="294"/>
      <c r="G98" s="294"/>
      <c r="H98" s="294"/>
      <c r="I98" s="294"/>
      <c r="J98" s="294"/>
    </row>
    <row r="99" spans="1:31" x14ac:dyDescent="0.25">
      <c r="A99" s="52"/>
      <c r="B99" s="52"/>
      <c r="C99" s="52"/>
      <c r="D99" s="53"/>
      <c r="E99" s="53"/>
      <c r="F99" s="52"/>
      <c r="G99" s="52"/>
      <c r="H99" s="52"/>
      <c r="I99" s="52"/>
      <c r="J99" s="52"/>
    </row>
    <row r="100" spans="1:31" x14ac:dyDescent="0.25">
      <c r="A100" s="55" t="s">
        <v>256</v>
      </c>
      <c r="B100" s="55"/>
      <c r="C100" s="55"/>
      <c r="D100" s="294"/>
      <c r="E100" s="294"/>
      <c r="F100" s="294"/>
      <c r="G100" s="294"/>
      <c r="H100" s="294"/>
      <c r="I100" s="294"/>
      <c r="J100" s="294"/>
    </row>
    <row r="102" spans="1:31" s="80" customFormat="1" ht="29.25" customHeight="1" x14ac:dyDescent="0.25">
      <c r="A102" s="82" t="s">
        <v>258</v>
      </c>
      <c r="B102" s="315" t="s">
        <v>56</v>
      </c>
      <c r="C102" s="315"/>
      <c r="D102" s="315"/>
      <c r="E102" s="315"/>
      <c r="F102" s="315"/>
      <c r="G102" s="315"/>
      <c r="H102" s="82" t="s">
        <v>301</v>
      </c>
      <c r="I102" s="82" t="s">
        <v>302</v>
      </c>
      <c r="J102" s="82" t="s">
        <v>303</v>
      </c>
    </row>
    <row r="103" spans="1:31" s="80" customFormat="1" x14ac:dyDescent="0.25">
      <c r="A103" s="83">
        <v>1</v>
      </c>
      <c r="B103" s="314">
        <v>2</v>
      </c>
      <c r="C103" s="314"/>
      <c r="D103" s="314"/>
      <c r="E103" s="314"/>
      <c r="F103" s="314"/>
      <c r="G103" s="314"/>
      <c r="H103" s="83">
        <v>3</v>
      </c>
      <c r="I103" s="83">
        <v>4</v>
      </c>
      <c r="J103" s="83">
        <v>5</v>
      </c>
    </row>
    <row r="104" spans="1:31" x14ac:dyDescent="0.25">
      <c r="A104" s="51"/>
      <c r="B104" s="317"/>
      <c r="C104" s="317"/>
      <c r="D104" s="317"/>
      <c r="E104" s="317"/>
      <c r="F104" s="317"/>
      <c r="G104" s="317"/>
      <c r="H104" s="61"/>
      <c r="I104" s="61"/>
      <c r="J104" s="61"/>
    </row>
    <row r="105" spans="1:31" x14ac:dyDescent="0.25">
      <c r="A105" s="51"/>
      <c r="B105" s="317"/>
      <c r="C105" s="317"/>
      <c r="D105" s="317"/>
      <c r="E105" s="317"/>
      <c r="F105" s="317"/>
      <c r="G105" s="317"/>
      <c r="H105" s="61"/>
      <c r="I105" s="61"/>
      <c r="J105" s="61"/>
    </row>
    <row r="106" spans="1:31" x14ac:dyDescent="0.25">
      <c r="A106" s="46"/>
      <c r="B106" s="308" t="s">
        <v>269</v>
      </c>
      <c r="C106" s="309"/>
      <c r="D106" s="309"/>
      <c r="E106" s="309"/>
      <c r="F106" s="309"/>
      <c r="G106" s="310"/>
      <c r="H106" s="83" t="s">
        <v>120</v>
      </c>
      <c r="I106" s="83" t="s">
        <v>120</v>
      </c>
      <c r="J106" s="58"/>
      <c r="K106" s="21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251"/>
      <c r="Z106" s="251"/>
      <c r="AA106" s="251"/>
      <c r="AB106" s="251"/>
      <c r="AC106" s="251"/>
      <c r="AD106" s="251"/>
      <c r="AE106" s="251"/>
    </row>
    <row r="108" spans="1:31" x14ac:dyDescent="0.25">
      <c r="A108" s="292" t="s">
        <v>311</v>
      </c>
      <c r="B108" s="292"/>
      <c r="C108" s="292"/>
      <c r="D108" s="292"/>
      <c r="E108" s="292"/>
      <c r="F108" s="292"/>
      <c r="G108" s="292"/>
      <c r="H108" s="292"/>
      <c r="I108" s="292"/>
      <c r="J108" s="292"/>
    </row>
    <row r="110" spans="1:31" x14ac:dyDescent="0.25">
      <c r="A110" s="52" t="s">
        <v>255</v>
      </c>
      <c r="B110" s="52"/>
      <c r="C110" s="294">
        <v>244</v>
      </c>
      <c r="D110" s="294"/>
      <c r="E110" s="294"/>
      <c r="F110" s="294"/>
      <c r="G110" s="294"/>
      <c r="H110" s="294"/>
      <c r="I110" s="294"/>
      <c r="J110" s="294"/>
    </row>
    <row r="111" spans="1:31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31" x14ac:dyDescent="0.25">
      <c r="A112" s="55" t="s">
        <v>256</v>
      </c>
      <c r="B112" s="55"/>
      <c r="C112" s="55"/>
      <c r="D112" s="294" t="s">
        <v>546</v>
      </c>
      <c r="E112" s="294"/>
      <c r="F112" s="294"/>
      <c r="G112" s="294"/>
      <c r="H112" s="294"/>
      <c r="I112" s="294"/>
      <c r="J112" s="294"/>
    </row>
    <row r="114" spans="1:34" x14ac:dyDescent="0.25">
      <c r="A114" s="292" t="s">
        <v>312</v>
      </c>
      <c r="B114" s="292"/>
      <c r="C114" s="292"/>
      <c r="D114" s="292"/>
      <c r="E114" s="292"/>
      <c r="F114" s="292"/>
      <c r="G114" s="292"/>
      <c r="H114" s="292"/>
      <c r="I114" s="292"/>
      <c r="J114" s="292"/>
    </row>
    <row r="116" spans="1:34" s="80" customFormat="1" ht="39" customHeight="1" x14ac:dyDescent="0.25">
      <c r="A116" s="82" t="s">
        <v>258</v>
      </c>
      <c r="B116" s="315" t="s">
        <v>305</v>
      </c>
      <c r="C116" s="315"/>
      <c r="D116" s="315"/>
      <c r="E116" s="315"/>
      <c r="F116" s="315"/>
      <c r="G116" s="82" t="s">
        <v>313</v>
      </c>
      <c r="H116" s="82" t="s">
        <v>314</v>
      </c>
      <c r="I116" s="82" t="s">
        <v>315</v>
      </c>
      <c r="J116" s="82" t="s">
        <v>275</v>
      </c>
    </row>
    <row r="117" spans="1:34" s="80" customFormat="1" x14ac:dyDescent="0.25">
      <c r="A117" s="83">
        <v>1</v>
      </c>
      <c r="B117" s="314">
        <v>2</v>
      </c>
      <c r="C117" s="314"/>
      <c r="D117" s="314"/>
      <c r="E117" s="314"/>
      <c r="F117" s="314"/>
      <c r="G117" s="83">
        <v>3</v>
      </c>
      <c r="H117" s="83">
        <v>4</v>
      </c>
      <c r="I117" s="83">
        <v>5</v>
      </c>
      <c r="J117" s="83">
        <v>6</v>
      </c>
    </row>
    <row r="118" spans="1:34" x14ac:dyDescent="0.25">
      <c r="A118" s="49" t="s">
        <v>57</v>
      </c>
      <c r="B118" s="311" t="s">
        <v>539</v>
      </c>
      <c r="C118" s="312"/>
      <c r="D118" s="312"/>
      <c r="E118" s="312"/>
      <c r="F118" s="313"/>
      <c r="G118" s="90">
        <v>1</v>
      </c>
      <c r="H118" s="91">
        <v>12</v>
      </c>
      <c r="I118" s="92">
        <v>5900</v>
      </c>
      <c r="J118" s="92">
        <f>H118*I118</f>
        <v>70800</v>
      </c>
    </row>
    <row r="119" spans="1:34" x14ac:dyDescent="0.25">
      <c r="A119" s="49"/>
      <c r="B119" s="311"/>
      <c r="C119" s="312"/>
      <c r="D119" s="312"/>
      <c r="E119" s="312"/>
      <c r="F119" s="313"/>
      <c r="G119" s="90"/>
      <c r="H119" s="91"/>
      <c r="I119" s="92"/>
      <c r="J119" s="92"/>
    </row>
    <row r="120" spans="1:34" x14ac:dyDescent="0.25">
      <c r="A120" s="49"/>
      <c r="B120" s="311"/>
      <c r="C120" s="312"/>
      <c r="D120" s="312"/>
      <c r="E120" s="312"/>
      <c r="F120" s="313"/>
      <c r="G120" s="90"/>
      <c r="H120" s="91"/>
      <c r="I120" s="92"/>
      <c r="J120" s="92"/>
    </row>
    <row r="121" spans="1:34" x14ac:dyDescent="0.25">
      <c r="A121" s="49"/>
      <c r="B121" s="311"/>
      <c r="C121" s="312"/>
      <c r="D121" s="312"/>
      <c r="E121" s="312"/>
      <c r="F121" s="313"/>
      <c r="G121" s="90"/>
      <c r="H121" s="91"/>
      <c r="I121" s="92"/>
      <c r="J121" s="92"/>
    </row>
    <row r="122" spans="1:34" x14ac:dyDescent="0.25">
      <c r="A122" s="49"/>
      <c r="B122" s="311"/>
      <c r="C122" s="312"/>
      <c r="D122" s="312"/>
      <c r="E122" s="312"/>
      <c r="F122" s="313"/>
      <c r="G122" s="90"/>
      <c r="H122" s="91"/>
      <c r="I122" s="92"/>
      <c r="J122" s="92"/>
    </row>
    <row r="123" spans="1:34" x14ac:dyDescent="0.25">
      <c r="A123" s="49"/>
      <c r="B123" s="308" t="s">
        <v>316</v>
      </c>
      <c r="C123" s="309"/>
      <c r="D123" s="309"/>
      <c r="E123" s="309"/>
      <c r="F123" s="310"/>
      <c r="G123" s="83" t="s">
        <v>120</v>
      </c>
      <c r="H123" s="83" t="s">
        <v>120</v>
      </c>
      <c r="I123" s="83" t="s">
        <v>120</v>
      </c>
      <c r="J123" s="89">
        <f>SUM(J118:J122)</f>
        <v>70800</v>
      </c>
      <c r="K123" s="340">
        <f>'Раздел 1'!H141</f>
        <v>70800</v>
      </c>
      <c r="L123" s="251"/>
      <c r="M123" s="251"/>
      <c r="N123" s="251"/>
      <c r="O123" s="251"/>
      <c r="P123" s="251"/>
      <c r="Q123" s="251"/>
      <c r="R123" s="251"/>
      <c r="S123" s="251"/>
      <c r="T123" s="251"/>
      <c r="U123" s="251"/>
      <c r="V123" s="251"/>
      <c r="W123" s="251"/>
      <c r="X123" s="251"/>
      <c r="Y123" s="251"/>
      <c r="Z123" s="251"/>
      <c r="AA123" s="251"/>
      <c r="AB123" s="251"/>
      <c r="AC123" s="251"/>
      <c r="AD123" s="251"/>
      <c r="AE123" s="251"/>
      <c r="AF123" s="251"/>
      <c r="AG123" s="251"/>
      <c r="AH123" s="251"/>
    </row>
    <row r="124" spans="1:34" x14ac:dyDescent="0.25">
      <c r="K124" s="291">
        <f>K123-J123</f>
        <v>0</v>
      </c>
      <c r="L124" s="251"/>
      <c r="M124" s="251"/>
      <c r="N124" s="251"/>
      <c r="O124" s="251"/>
      <c r="P124" s="251"/>
      <c r="Q124" s="251"/>
      <c r="R124" s="251"/>
      <c r="S124" s="251"/>
      <c r="T124" s="251"/>
      <c r="U124" s="251"/>
      <c r="V124" s="251"/>
      <c r="W124" s="251"/>
      <c r="X124" s="251"/>
      <c r="Y124" s="251"/>
      <c r="Z124" s="251"/>
      <c r="AA124" s="251"/>
      <c r="AB124" s="251"/>
      <c r="AC124" s="251"/>
      <c r="AD124" s="251"/>
      <c r="AE124" s="251"/>
      <c r="AF124" s="251"/>
      <c r="AG124" s="251"/>
      <c r="AH124" s="251"/>
    </row>
    <row r="125" spans="1:34" x14ac:dyDescent="0.25">
      <c r="A125" s="292" t="s">
        <v>317</v>
      </c>
      <c r="B125" s="292"/>
      <c r="C125" s="292"/>
      <c r="D125" s="292"/>
      <c r="E125" s="292"/>
      <c r="F125" s="292"/>
      <c r="G125" s="292"/>
      <c r="H125" s="292"/>
      <c r="I125" s="292"/>
      <c r="J125" s="292"/>
    </row>
    <row r="127" spans="1:34" s="80" customFormat="1" ht="39.75" customHeight="1" x14ac:dyDescent="0.25">
      <c r="A127" s="82" t="s">
        <v>258</v>
      </c>
      <c r="B127" s="315" t="s">
        <v>305</v>
      </c>
      <c r="C127" s="315"/>
      <c r="D127" s="315"/>
      <c r="E127" s="315"/>
      <c r="F127" s="315"/>
      <c r="G127" s="315"/>
      <c r="H127" s="82" t="s">
        <v>318</v>
      </c>
      <c r="I127" s="82" t="s">
        <v>319</v>
      </c>
      <c r="J127" s="82" t="s">
        <v>320</v>
      </c>
    </row>
    <row r="128" spans="1:34" s="80" customFormat="1" ht="18.75" customHeight="1" x14ac:dyDescent="0.25">
      <c r="A128" s="83">
        <v>1</v>
      </c>
      <c r="B128" s="314">
        <v>2</v>
      </c>
      <c r="C128" s="314"/>
      <c r="D128" s="314"/>
      <c r="E128" s="314"/>
      <c r="F128" s="314"/>
      <c r="G128" s="314"/>
      <c r="H128" s="83">
        <v>3</v>
      </c>
      <c r="I128" s="83">
        <v>4</v>
      </c>
      <c r="J128" s="83">
        <v>5</v>
      </c>
    </row>
    <row r="129" spans="1:36" x14ac:dyDescent="0.25">
      <c r="A129" s="49" t="s">
        <v>57</v>
      </c>
      <c r="B129" s="305"/>
      <c r="C129" s="306"/>
      <c r="D129" s="306"/>
      <c r="E129" s="306"/>
      <c r="F129" s="306"/>
      <c r="G129" s="307"/>
      <c r="H129" s="91"/>
      <c r="I129" s="91"/>
      <c r="J129" s="92"/>
    </row>
    <row r="130" spans="1:36" x14ac:dyDescent="0.25">
      <c r="A130" s="49" t="s">
        <v>59</v>
      </c>
      <c r="B130" s="305"/>
      <c r="C130" s="306"/>
      <c r="D130" s="306"/>
      <c r="E130" s="306"/>
      <c r="F130" s="306"/>
      <c r="G130" s="307"/>
      <c r="H130" s="92"/>
      <c r="I130" s="91"/>
      <c r="J130" s="92"/>
    </row>
    <row r="131" spans="1:36" x14ac:dyDescent="0.25">
      <c r="A131" s="49"/>
      <c r="B131" s="344" t="s">
        <v>269</v>
      </c>
      <c r="C131" s="345"/>
      <c r="D131" s="345"/>
      <c r="E131" s="345"/>
      <c r="F131" s="345"/>
      <c r="G131" s="346"/>
      <c r="H131" s="89"/>
      <c r="I131" s="89"/>
      <c r="J131" s="89">
        <f>SUM(J129:J130)</f>
        <v>0</v>
      </c>
      <c r="K131" s="340"/>
      <c r="L131" s="251"/>
      <c r="M131" s="251"/>
      <c r="N131" s="251"/>
      <c r="O131" s="251"/>
      <c r="P131" s="251"/>
      <c r="Q131" s="251"/>
      <c r="R131" s="251"/>
      <c r="S131" s="251"/>
      <c r="T131" s="251"/>
      <c r="U131" s="251"/>
      <c r="V131" s="251"/>
      <c r="W131" s="251"/>
      <c r="X131" s="251"/>
      <c r="Y131" s="251"/>
      <c r="Z131" s="251"/>
      <c r="AA131" s="251"/>
      <c r="AB131" s="251"/>
      <c r="AC131" s="251"/>
      <c r="AD131" s="251"/>
      <c r="AE131" s="251"/>
    </row>
    <row r="132" spans="1:36" x14ac:dyDescent="0.25">
      <c r="K132" s="340">
        <f>K131-J131</f>
        <v>0</v>
      </c>
      <c r="L132" s="251"/>
      <c r="M132" s="251"/>
      <c r="N132" s="251"/>
      <c r="O132" s="251"/>
      <c r="P132" s="251"/>
      <c r="Q132" s="251"/>
      <c r="R132" s="251"/>
      <c r="S132" s="251"/>
      <c r="T132" s="251"/>
      <c r="U132" s="251"/>
      <c r="V132" s="251"/>
      <c r="W132" s="251"/>
      <c r="X132" s="251"/>
      <c r="Y132" s="251"/>
      <c r="Z132" s="251"/>
      <c r="AA132" s="251"/>
      <c r="AB132" s="251"/>
      <c r="AC132" s="251"/>
      <c r="AD132" s="251"/>
      <c r="AE132" s="251"/>
    </row>
    <row r="133" spans="1:36" x14ac:dyDescent="0.25">
      <c r="A133" s="292" t="s">
        <v>321</v>
      </c>
      <c r="B133" s="292"/>
      <c r="C133" s="292"/>
      <c r="D133" s="292"/>
      <c r="E133" s="292"/>
      <c r="F133" s="292"/>
      <c r="G133" s="292"/>
      <c r="H133" s="292"/>
      <c r="I133" s="292"/>
      <c r="J133" s="292"/>
    </row>
    <row r="135" spans="1:36" s="80" customFormat="1" ht="40.5" customHeight="1" x14ac:dyDescent="0.25">
      <c r="A135" s="82" t="s">
        <v>258</v>
      </c>
      <c r="B135" s="315" t="s">
        <v>56</v>
      </c>
      <c r="C135" s="315"/>
      <c r="D135" s="315"/>
      <c r="E135" s="315"/>
      <c r="F135" s="315"/>
      <c r="G135" s="82" t="s">
        <v>322</v>
      </c>
      <c r="H135" s="82" t="s">
        <v>323</v>
      </c>
      <c r="I135" s="82" t="s">
        <v>324</v>
      </c>
      <c r="J135" s="82" t="s">
        <v>325</v>
      </c>
    </row>
    <row r="136" spans="1:36" s="80" customFormat="1" x14ac:dyDescent="0.25">
      <c r="A136" s="83">
        <v>1</v>
      </c>
      <c r="B136" s="314">
        <v>2</v>
      </c>
      <c r="C136" s="314"/>
      <c r="D136" s="314"/>
      <c r="E136" s="314"/>
      <c r="F136" s="314"/>
      <c r="G136" s="83">
        <v>3</v>
      </c>
      <c r="H136" s="83">
        <v>4</v>
      </c>
      <c r="I136" s="83">
        <v>5</v>
      </c>
      <c r="J136" s="83">
        <v>6</v>
      </c>
    </row>
    <row r="137" spans="1:36" s="80" customFormat="1" x14ac:dyDescent="0.25">
      <c r="A137" s="83"/>
      <c r="B137" s="311"/>
      <c r="C137" s="312"/>
      <c r="D137" s="312"/>
      <c r="E137" s="312"/>
      <c r="F137" s="313"/>
      <c r="G137" s="83"/>
      <c r="H137" s="83"/>
      <c r="I137" s="83"/>
      <c r="J137" s="83"/>
    </row>
    <row r="138" spans="1:36" s="80" customFormat="1" x14ac:dyDescent="0.25">
      <c r="A138" s="83"/>
      <c r="B138" s="311"/>
      <c r="C138" s="312"/>
      <c r="D138" s="312"/>
      <c r="E138" s="312"/>
      <c r="F138" s="313"/>
      <c r="G138" s="83"/>
      <c r="H138" s="83"/>
      <c r="I138" s="83"/>
      <c r="J138" s="83"/>
    </row>
    <row r="139" spans="1:36" s="80" customFormat="1" x14ac:dyDescent="0.25">
      <c r="A139" s="83"/>
      <c r="B139" s="311"/>
      <c r="C139" s="312"/>
      <c r="D139" s="312"/>
      <c r="E139" s="312"/>
      <c r="F139" s="313"/>
      <c r="G139" s="83"/>
      <c r="H139" s="83"/>
      <c r="I139" s="83"/>
      <c r="J139" s="83"/>
    </row>
    <row r="140" spans="1:36" s="80" customFormat="1" x14ac:dyDescent="0.25">
      <c r="A140" s="83"/>
      <c r="B140" s="311"/>
      <c r="C140" s="312"/>
      <c r="D140" s="312"/>
      <c r="E140" s="312"/>
      <c r="F140" s="313"/>
      <c r="G140" s="83"/>
      <c r="H140" s="83"/>
      <c r="I140" s="83"/>
      <c r="J140" s="83"/>
    </row>
    <row r="141" spans="1:36" x14ac:dyDescent="0.25">
      <c r="A141" s="49"/>
      <c r="B141" s="311"/>
      <c r="C141" s="312"/>
      <c r="D141" s="312"/>
      <c r="E141" s="312"/>
      <c r="F141" s="313"/>
      <c r="G141" s="58"/>
      <c r="H141" s="61"/>
      <c r="I141" s="62"/>
      <c r="J141" s="61"/>
    </row>
    <row r="142" spans="1:36" x14ac:dyDescent="0.25">
      <c r="A142" s="49"/>
      <c r="B142" s="311"/>
      <c r="C142" s="312"/>
      <c r="D142" s="312"/>
      <c r="E142" s="312"/>
      <c r="F142" s="313"/>
      <c r="G142" s="58"/>
      <c r="H142" s="61"/>
      <c r="I142" s="62"/>
      <c r="J142" s="61"/>
    </row>
    <row r="143" spans="1:36" x14ac:dyDescent="0.25">
      <c r="A143" s="49"/>
      <c r="B143" s="308" t="s">
        <v>269</v>
      </c>
      <c r="C143" s="309"/>
      <c r="D143" s="309"/>
      <c r="E143" s="309"/>
      <c r="F143" s="310"/>
      <c r="G143" s="83" t="s">
        <v>120</v>
      </c>
      <c r="H143" s="83" t="s">
        <v>120</v>
      </c>
      <c r="I143" s="83" t="s">
        <v>120</v>
      </c>
      <c r="J143" s="58">
        <f>SUM(J137:J142)</f>
        <v>0</v>
      </c>
      <c r="K143" s="340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1"/>
      <c r="Y143" s="251"/>
      <c r="Z143" s="251"/>
      <c r="AA143" s="251"/>
      <c r="AB143" s="251"/>
      <c r="AC143" s="251"/>
      <c r="AD143" s="251"/>
      <c r="AE143" s="251"/>
      <c r="AF143" s="251"/>
      <c r="AG143" s="251"/>
      <c r="AH143" s="251"/>
      <c r="AI143" s="251"/>
      <c r="AJ143" s="251"/>
    </row>
    <row r="145" spans="1:38" x14ac:dyDescent="0.25">
      <c r="A145" s="292" t="s">
        <v>326</v>
      </c>
      <c r="B145" s="292"/>
      <c r="C145" s="292"/>
      <c r="D145" s="292"/>
      <c r="E145" s="292"/>
      <c r="F145" s="292"/>
      <c r="G145" s="292"/>
      <c r="H145" s="292"/>
      <c r="I145" s="292"/>
      <c r="J145" s="292"/>
    </row>
    <row r="147" spans="1:38" ht="36.75" customHeight="1" x14ac:dyDescent="0.25">
      <c r="A147" s="82" t="s">
        <v>258</v>
      </c>
      <c r="B147" s="315" t="s">
        <v>56</v>
      </c>
      <c r="C147" s="315"/>
      <c r="D147" s="315"/>
      <c r="E147" s="315"/>
      <c r="F147" s="315"/>
      <c r="G147" s="315"/>
      <c r="H147" s="82" t="s">
        <v>327</v>
      </c>
      <c r="I147" s="82" t="s">
        <v>328</v>
      </c>
      <c r="J147" s="82" t="s">
        <v>329</v>
      </c>
    </row>
    <row r="148" spans="1:38" x14ac:dyDescent="0.25">
      <c r="A148" s="83">
        <v>1</v>
      </c>
      <c r="B148" s="314">
        <v>2</v>
      </c>
      <c r="C148" s="314"/>
      <c r="D148" s="314"/>
      <c r="E148" s="314"/>
      <c r="F148" s="314"/>
      <c r="G148" s="314"/>
      <c r="H148" s="83">
        <v>4</v>
      </c>
      <c r="I148" s="83">
        <v>5</v>
      </c>
      <c r="J148" s="83">
        <v>6</v>
      </c>
    </row>
    <row r="149" spans="1:38" x14ac:dyDescent="0.25">
      <c r="A149" s="49"/>
      <c r="B149" s="317"/>
      <c r="C149" s="317"/>
      <c r="D149" s="317"/>
      <c r="E149" s="317"/>
      <c r="F149" s="317"/>
      <c r="G149" s="317"/>
      <c r="H149" s="60"/>
      <c r="I149" s="60"/>
      <c r="J149" s="60"/>
    </row>
    <row r="150" spans="1:38" x14ac:dyDescent="0.25">
      <c r="A150" s="49"/>
      <c r="B150" s="317"/>
      <c r="C150" s="317"/>
      <c r="D150" s="317"/>
      <c r="E150" s="317"/>
      <c r="F150" s="317"/>
      <c r="G150" s="317"/>
      <c r="H150" s="60"/>
      <c r="I150" s="60"/>
      <c r="J150" s="60"/>
    </row>
    <row r="151" spans="1:38" x14ac:dyDescent="0.25">
      <c r="A151" s="49"/>
      <c r="B151" s="316" t="s">
        <v>269</v>
      </c>
      <c r="C151" s="316"/>
      <c r="D151" s="316"/>
      <c r="E151" s="316"/>
      <c r="F151" s="316"/>
      <c r="G151" s="316"/>
      <c r="H151" s="83" t="s">
        <v>120</v>
      </c>
      <c r="I151" s="83" t="s">
        <v>120</v>
      </c>
      <c r="J151" s="83" t="s">
        <v>120</v>
      </c>
      <c r="K151" s="211"/>
      <c r="L151" s="251"/>
      <c r="M151" s="251"/>
      <c r="N151" s="251"/>
      <c r="O151" s="251"/>
      <c r="P151" s="251"/>
      <c r="Q151" s="251"/>
      <c r="R151" s="251"/>
      <c r="S151" s="251"/>
      <c r="T151" s="251"/>
      <c r="U151" s="251"/>
      <c r="V151" s="251"/>
      <c r="W151" s="251"/>
      <c r="X151" s="251"/>
      <c r="Y151" s="251"/>
      <c r="Z151" s="251"/>
      <c r="AA151" s="251"/>
      <c r="AB151" s="251"/>
      <c r="AC151" s="251"/>
      <c r="AD151" s="251"/>
      <c r="AE151" s="251"/>
      <c r="AF151" s="251"/>
      <c r="AG151" s="251"/>
      <c r="AH151" s="251"/>
      <c r="AI151" s="251"/>
      <c r="AJ151" s="251"/>
      <c r="AK151" s="251"/>
      <c r="AL151" s="251"/>
    </row>
    <row r="153" spans="1:38" x14ac:dyDescent="0.25">
      <c r="A153" s="292" t="s">
        <v>330</v>
      </c>
      <c r="B153" s="292"/>
      <c r="C153" s="292"/>
      <c r="D153" s="292"/>
      <c r="E153" s="292"/>
      <c r="F153" s="292"/>
      <c r="G153" s="292"/>
      <c r="H153" s="292"/>
      <c r="I153" s="292"/>
      <c r="J153" s="292"/>
    </row>
    <row r="155" spans="1:38" s="80" customFormat="1" ht="39" customHeight="1" x14ac:dyDescent="0.25">
      <c r="A155" s="47" t="s">
        <v>258</v>
      </c>
      <c r="B155" s="299" t="s">
        <v>305</v>
      </c>
      <c r="C155" s="300"/>
      <c r="D155" s="300"/>
      <c r="E155" s="300"/>
      <c r="F155" s="300"/>
      <c r="G155" s="301"/>
      <c r="H155" s="47" t="s">
        <v>331</v>
      </c>
      <c r="I155" s="47" t="s">
        <v>332</v>
      </c>
      <c r="J155" s="82" t="s">
        <v>333</v>
      </c>
    </row>
    <row r="156" spans="1:38" s="80" customFormat="1" x14ac:dyDescent="0.25">
      <c r="A156" s="83">
        <v>1</v>
      </c>
      <c r="B156" s="302">
        <v>2</v>
      </c>
      <c r="C156" s="303"/>
      <c r="D156" s="303"/>
      <c r="E156" s="303"/>
      <c r="F156" s="303"/>
      <c r="G156" s="304"/>
      <c r="H156" s="83">
        <v>3</v>
      </c>
      <c r="I156" s="83">
        <v>4</v>
      </c>
      <c r="J156" s="83">
        <v>5</v>
      </c>
    </row>
    <row r="157" spans="1:38" s="80" customFormat="1" x14ac:dyDescent="0.25">
      <c r="A157" s="83">
        <v>1</v>
      </c>
      <c r="B157" s="311" t="s">
        <v>519</v>
      </c>
      <c r="C157" s="312"/>
      <c r="D157" s="312"/>
      <c r="E157" s="312"/>
      <c r="F157" s="312"/>
      <c r="G157" s="313"/>
      <c r="H157" s="83"/>
      <c r="I157" s="83"/>
      <c r="J157" s="94">
        <f>'Раздел 1'!H149</f>
        <v>1426730</v>
      </c>
    </row>
    <row r="158" spans="1:38" s="80" customFormat="1" x14ac:dyDescent="0.25">
      <c r="A158" s="83"/>
      <c r="B158" s="311"/>
      <c r="C158" s="312"/>
      <c r="D158" s="312"/>
      <c r="E158" s="312"/>
      <c r="F158" s="312"/>
      <c r="G158" s="313"/>
      <c r="H158" s="83"/>
      <c r="I158" s="83"/>
      <c r="J158" s="94"/>
    </row>
    <row r="159" spans="1:38" x14ac:dyDescent="0.25">
      <c r="A159" s="46"/>
      <c r="B159" s="311"/>
      <c r="C159" s="312"/>
      <c r="D159" s="312"/>
      <c r="E159" s="312"/>
      <c r="F159" s="312"/>
      <c r="G159" s="313"/>
      <c r="H159" s="58"/>
      <c r="I159" s="58"/>
      <c r="J159" s="89"/>
    </row>
    <row r="160" spans="1:38" x14ac:dyDescent="0.25">
      <c r="A160" s="46"/>
      <c r="B160" s="311"/>
      <c r="C160" s="312"/>
      <c r="D160" s="312"/>
      <c r="E160" s="312"/>
      <c r="F160" s="312"/>
      <c r="G160" s="313"/>
      <c r="H160" s="58"/>
      <c r="I160" s="58"/>
      <c r="J160" s="95"/>
    </row>
    <row r="161" spans="1:41" x14ac:dyDescent="0.25">
      <c r="A161" s="46"/>
      <c r="B161" s="308" t="s">
        <v>269</v>
      </c>
      <c r="C161" s="309"/>
      <c r="D161" s="309"/>
      <c r="E161" s="309"/>
      <c r="F161" s="309"/>
      <c r="G161" s="310"/>
      <c r="H161" s="83" t="s">
        <v>120</v>
      </c>
      <c r="I161" s="83" t="s">
        <v>120</v>
      </c>
      <c r="J161" s="89">
        <f>SUM(J157:J160)</f>
        <v>1426730</v>
      </c>
      <c r="K161" s="340">
        <f>'Раздел 1'!H149</f>
        <v>1426730</v>
      </c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1"/>
      <c r="Y161" s="251"/>
      <c r="Z161" s="251"/>
      <c r="AA161" s="251"/>
      <c r="AB161" s="251"/>
      <c r="AC161" s="251"/>
      <c r="AD161" s="251"/>
      <c r="AE161" s="251"/>
      <c r="AF161" s="251"/>
      <c r="AG161" s="251"/>
      <c r="AH161" s="251"/>
      <c r="AI161" s="251"/>
      <c r="AJ161" s="251"/>
      <c r="AK161" s="251"/>
      <c r="AL161" s="251"/>
      <c r="AM161" s="251"/>
      <c r="AN161" s="251"/>
      <c r="AO161" s="251"/>
    </row>
    <row r="162" spans="1:41" x14ac:dyDescent="0.25">
      <c r="K162" s="291">
        <f>K161-J161</f>
        <v>0</v>
      </c>
      <c r="L162" s="251"/>
      <c r="M162" s="251"/>
      <c r="N162" s="251"/>
      <c r="O162" s="251"/>
      <c r="P162" s="251"/>
      <c r="Q162" s="251"/>
      <c r="R162" s="251"/>
      <c r="S162" s="251"/>
      <c r="T162" s="251"/>
      <c r="U162" s="251"/>
      <c r="V162" s="251"/>
      <c r="W162" s="251"/>
      <c r="X162" s="251"/>
      <c r="Y162" s="251"/>
      <c r="Z162" s="251"/>
      <c r="AA162" s="251"/>
      <c r="AB162" s="251"/>
      <c r="AC162" s="251"/>
      <c r="AD162" s="251"/>
      <c r="AE162" s="251"/>
      <c r="AF162" s="251"/>
      <c r="AG162" s="251"/>
      <c r="AH162" s="251"/>
      <c r="AI162" s="251"/>
      <c r="AJ162" s="251"/>
      <c r="AK162" s="251"/>
      <c r="AL162" s="251"/>
      <c r="AM162" s="251"/>
      <c r="AN162" s="251"/>
      <c r="AO162" s="251"/>
    </row>
    <row r="163" spans="1:41" x14ac:dyDescent="0.25">
      <c r="A163" s="292" t="s">
        <v>334</v>
      </c>
      <c r="B163" s="292"/>
      <c r="C163" s="292"/>
      <c r="D163" s="292"/>
      <c r="E163" s="292"/>
      <c r="F163" s="292"/>
      <c r="G163" s="292"/>
      <c r="H163" s="292"/>
      <c r="I163" s="292"/>
      <c r="J163" s="292"/>
    </row>
    <row r="165" spans="1:41" s="80" customFormat="1" ht="27" customHeight="1" x14ac:dyDescent="0.25">
      <c r="A165" s="82" t="s">
        <v>258</v>
      </c>
      <c r="B165" s="315" t="s">
        <v>305</v>
      </c>
      <c r="C165" s="315"/>
      <c r="D165" s="315"/>
      <c r="E165" s="315"/>
      <c r="F165" s="315"/>
      <c r="G165" s="315"/>
      <c r="H165" s="315"/>
      <c r="I165" s="82" t="s">
        <v>335</v>
      </c>
      <c r="J165" s="82" t="s">
        <v>336</v>
      </c>
    </row>
    <row r="166" spans="1:41" s="80" customFormat="1" x14ac:dyDescent="0.25">
      <c r="A166" s="83">
        <v>1</v>
      </c>
      <c r="B166" s="314">
        <v>2</v>
      </c>
      <c r="C166" s="314"/>
      <c r="D166" s="314"/>
      <c r="E166" s="314"/>
      <c r="F166" s="314"/>
      <c r="G166" s="314"/>
      <c r="H166" s="314"/>
      <c r="I166" s="83">
        <v>3</v>
      </c>
      <c r="J166" s="83">
        <v>4</v>
      </c>
    </row>
    <row r="167" spans="1:41" ht="15" customHeight="1" x14ac:dyDescent="0.25">
      <c r="A167" s="49" t="s">
        <v>57</v>
      </c>
      <c r="B167" s="317" t="s">
        <v>535</v>
      </c>
      <c r="C167" s="317"/>
      <c r="D167" s="317"/>
      <c r="E167" s="317"/>
      <c r="F167" s="317"/>
      <c r="G167" s="317"/>
      <c r="H167" s="317"/>
      <c r="I167" s="58"/>
      <c r="J167" s="58">
        <f>'Раздел 1'!H153</f>
        <v>75000</v>
      </c>
    </row>
    <row r="168" spans="1:41" x14ac:dyDescent="0.25">
      <c r="A168" s="49" t="s">
        <v>59</v>
      </c>
      <c r="B168" s="317" t="s">
        <v>536</v>
      </c>
      <c r="C168" s="317"/>
      <c r="D168" s="317"/>
      <c r="E168" s="317"/>
      <c r="F168" s="317"/>
      <c r="G168" s="317"/>
      <c r="H168" s="317"/>
      <c r="I168" s="58"/>
      <c r="J168" s="58">
        <f>'Раздел 1'!H154</f>
        <v>40000</v>
      </c>
    </row>
    <row r="169" spans="1:41" x14ac:dyDescent="0.25">
      <c r="A169" s="49" t="s">
        <v>119</v>
      </c>
      <c r="B169" s="317" t="s">
        <v>528</v>
      </c>
      <c r="C169" s="317"/>
      <c r="D169" s="317"/>
      <c r="E169" s="317"/>
      <c r="F169" s="317"/>
      <c r="G169" s="317"/>
      <c r="H169" s="317"/>
      <c r="I169" s="58"/>
      <c r="J169" s="58">
        <f>'Раздел 1'!H158</f>
        <v>1456834.55</v>
      </c>
    </row>
    <row r="170" spans="1:41" x14ac:dyDescent="0.25">
      <c r="A170" s="46"/>
      <c r="B170" s="343" t="s">
        <v>269</v>
      </c>
      <c r="C170" s="343"/>
      <c r="D170" s="343"/>
      <c r="E170" s="343"/>
      <c r="F170" s="343"/>
      <c r="G170" s="343"/>
      <c r="H170" s="343"/>
      <c r="I170" s="83" t="s">
        <v>120</v>
      </c>
      <c r="J170" s="58">
        <f>SUM(J167:J169)</f>
        <v>1571834.55</v>
      </c>
      <c r="K170" s="340">
        <f>'Раздел 1'!H153+'Раздел 1'!H154+'Раздел 1'!H158</f>
        <v>1571834.55</v>
      </c>
      <c r="L170" s="251"/>
      <c r="M170" s="251"/>
      <c r="N170" s="251"/>
      <c r="O170" s="251"/>
      <c r="P170" s="251"/>
      <c r="Q170" s="251"/>
      <c r="R170" s="251"/>
      <c r="S170" s="251"/>
      <c r="T170" s="251"/>
      <c r="U170" s="251"/>
      <c r="V170" s="251"/>
      <c r="W170" s="251"/>
      <c r="X170" s="251"/>
      <c r="Y170" s="251"/>
      <c r="Z170" s="251"/>
      <c r="AA170" s="251"/>
      <c r="AB170" s="251"/>
      <c r="AC170" s="251"/>
      <c r="AD170" s="251"/>
      <c r="AE170" s="251"/>
      <c r="AF170" s="251"/>
      <c r="AG170" s="251"/>
      <c r="AH170" s="251"/>
      <c r="AI170" s="251"/>
      <c r="AJ170" s="251"/>
    </row>
    <row r="171" spans="1:41" x14ac:dyDescent="0.25">
      <c r="K171" s="340">
        <f>K170-J170</f>
        <v>0</v>
      </c>
      <c r="L171" s="251"/>
      <c r="M171" s="251"/>
      <c r="N171" s="251"/>
      <c r="O171" s="251"/>
      <c r="P171" s="251"/>
      <c r="Q171" s="251"/>
      <c r="R171" s="251"/>
      <c r="S171" s="251"/>
      <c r="T171" s="251"/>
      <c r="U171" s="251"/>
      <c r="V171" s="251"/>
      <c r="W171" s="251"/>
      <c r="X171" s="251"/>
      <c r="Y171" s="251"/>
      <c r="Z171" s="251"/>
      <c r="AA171" s="251"/>
      <c r="AB171" s="251"/>
      <c r="AC171" s="251"/>
      <c r="AD171" s="251"/>
      <c r="AE171" s="251"/>
      <c r="AF171" s="251"/>
      <c r="AG171" s="251"/>
      <c r="AH171" s="251"/>
      <c r="AI171" s="251"/>
      <c r="AJ171" s="251"/>
    </row>
    <row r="172" spans="1:41" ht="15" customHeight="1" x14ac:dyDescent="0.25">
      <c r="A172" s="318" t="s">
        <v>337</v>
      </c>
      <c r="B172" s="318"/>
      <c r="C172" s="318"/>
      <c r="D172" s="318"/>
      <c r="E172" s="318"/>
      <c r="F172" s="318"/>
      <c r="G172" s="318"/>
      <c r="H172" s="318"/>
      <c r="I172" s="318"/>
      <c r="J172" s="318"/>
    </row>
    <row r="174" spans="1:41" s="80" customFormat="1" ht="25.5" customHeight="1" x14ac:dyDescent="0.25">
      <c r="A174" s="82" t="s">
        <v>258</v>
      </c>
      <c r="B174" s="315" t="s">
        <v>305</v>
      </c>
      <c r="C174" s="315"/>
      <c r="D174" s="315"/>
      <c r="E174" s="315"/>
      <c r="F174" s="315"/>
      <c r="G174" s="315"/>
      <c r="H174" s="82" t="s">
        <v>327</v>
      </c>
      <c r="I174" s="82" t="s">
        <v>338</v>
      </c>
      <c r="J174" s="82" t="s">
        <v>339</v>
      </c>
    </row>
    <row r="175" spans="1:41" s="80" customFormat="1" x14ac:dyDescent="0.25">
      <c r="A175" s="83">
        <v>1</v>
      </c>
      <c r="B175" s="314">
        <v>2</v>
      </c>
      <c r="C175" s="314"/>
      <c r="D175" s="314"/>
      <c r="E175" s="314"/>
      <c r="F175" s="314"/>
      <c r="G175" s="314"/>
      <c r="H175" s="83">
        <v>3</v>
      </c>
      <c r="I175" s="83">
        <v>4</v>
      </c>
      <c r="J175" s="83">
        <v>5</v>
      </c>
    </row>
    <row r="176" spans="1:41" s="80" customFormat="1" x14ac:dyDescent="0.25">
      <c r="A176" s="83">
        <v>1</v>
      </c>
      <c r="B176" s="317" t="s">
        <v>530</v>
      </c>
      <c r="C176" s="317"/>
      <c r="D176" s="317"/>
      <c r="E176" s="317"/>
      <c r="F176" s="317"/>
      <c r="G176" s="317"/>
      <c r="H176" s="83"/>
      <c r="I176" s="83"/>
      <c r="J176" s="94">
        <f>'Раздел 1'!H168</f>
        <v>2013620</v>
      </c>
    </row>
    <row r="177" spans="1:38" s="80" customFormat="1" x14ac:dyDescent="0.25">
      <c r="A177" s="83">
        <v>2</v>
      </c>
      <c r="B177" s="317" t="s">
        <v>531</v>
      </c>
      <c r="C177" s="317"/>
      <c r="D177" s="317"/>
      <c r="E177" s="317"/>
      <c r="F177" s="317"/>
      <c r="G177" s="317"/>
      <c r="H177" s="83"/>
      <c r="I177" s="83"/>
      <c r="J177" s="94">
        <f>'Раздел 1'!H167</f>
        <v>1411430</v>
      </c>
    </row>
    <row r="178" spans="1:38" s="80" customFormat="1" ht="15" customHeight="1" x14ac:dyDescent="0.25">
      <c r="A178" s="83">
        <v>3</v>
      </c>
      <c r="B178" s="317" t="s">
        <v>537</v>
      </c>
      <c r="C178" s="317"/>
      <c r="D178" s="317"/>
      <c r="E178" s="317"/>
      <c r="F178" s="317"/>
      <c r="G178" s="317"/>
      <c r="H178" s="83"/>
      <c r="I178" s="83"/>
      <c r="J178" s="94">
        <f>'Раздел 1'!H185</f>
        <v>743000</v>
      </c>
    </row>
    <row r="179" spans="1:38" s="80" customFormat="1" ht="15" customHeight="1" x14ac:dyDescent="0.25">
      <c r="A179" s="83">
        <v>4</v>
      </c>
      <c r="B179" s="317" t="s">
        <v>538</v>
      </c>
      <c r="C179" s="317"/>
      <c r="D179" s="317"/>
      <c r="E179" s="317"/>
      <c r="F179" s="317"/>
      <c r="G179" s="317"/>
      <c r="H179" s="83"/>
      <c r="I179" s="83"/>
      <c r="J179" s="94">
        <f>'Раздел 1'!H186</f>
        <v>90000</v>
      </c>
    </row>
    <row r="180" spans="1:38" x14ac:dyDescent="0.25">
      <c r="A180" s="46"/>
      <c r="B180" s="316" t="s">
        <v>269</v>
      </c>
      <c r="C180" s="316"/>
      <c r="D180" s="316"/>
      <c r="E180" s="316"/>
      <c r="F180" s="316"/>
      <c r="G180" s="316"/>
      <c r="H180" s="58"/>
      <c r="I180" s="83" t="s">
        <v>120</v>
      </c>
      <c r="J180" s="89">
        <f>SUM(J176:J179)</f>
        <v>4258050</v>
      </c>
      <c r="K180" s="340">
        <f>'Раздел 1'!H185+'Раздел 1'!H186+'Раздел 1'!H167+'Раздел 1'!H168</f>
        <v>4258050</v>
      </c>
      <c r="L180" s="251"/>
      <c r="M180" s="251"/>
      <c r="N180" s="251"/>
      <c r="O180" s="251"/>
      <c r="P180" s="251"/>
      <c r="Q180" s="251"/>
      <c r="R180" s="251"/>
      <c r="S180" s="251"/>
      <c r="T180" s="251"/>
      <c r="U180" s="251"/>
      <c r="V180" s="251"/>
      <c r="W180" s="251"/>
      <c r="X180" s="251"/>
      <c r="Y180" s="251"/>
      <c r="Z180" s="251"/>
      <c r="AA180" s="251"/>
      <c r="AB180" s="251"/>
      <c r="AC180" s="251"/>
      <c r="AD180" s="251"/>
      <c r="AE180" s="251"/>
      <c r="AF180" s="251"/>
      <c r="AG180" s="251"/>
      <c r="AH180" s="251"/>
    </row>
    <row r="181" spans="1:38" x14ac:dyDescent="0.25">
      <c r="K181" s="340">
        <f>K180-J180</f>
        <v>0</v>
      </c>
      <c r="L181" s="251"/>
      <c r="M181" s="251"/>
      <c r="N181" s="25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  <c r="AA181" s="251"/>
      <c r="AB181" s="251"/>
      <c r="AC181" s="251"/>
      <c r="AD181" s="251"/>
      <c r="AE181" s="251"/>
      <c r="AF181" s="251"/>
      <c r="AG181" s="251"/>
      <c r="AH181" s="251"/>
    </row>
    <row r="183" spans="1:38" x14ac:dyDescent="0.25">
      <c r="A183" s="41" t="s">
        <v>340</v>
      </c>
      <c r="K183" s="291">
        <f>K180+K170+K161+K151+K143+K131+K123+K106+K94+K82+K70+K56+K37+K29+L21+L22</f>
        <v>95648544.549999997</v>
      </c>
      <c r="L183" s="251"/>
      <c r="M183" s="251"/>
      <c r="N183" s="251"/>
      <c r="O183" s="251"/>
      <c r="P183" s="251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1"/>
      <c r="AH183" s="251"/>
      <c r="AI183" s="251"/>
      <c r="AJ183" s="251"/>
      <c r="AK183" s="251"/>
      <c r="AL183" s="251"/>
    </row>
    <row r="184" spans="1:38" x14ac:dyDescent="0.25">
      <c r="A184" s="41" t="s">
        <v>341</v>
      </c>
      <c r="D184" s="251" t="s">
        <v>429</v>
      </c>
      <c r="E184" s="251"/>
      <c r="F184" s="80" t="s">
        <v>342</v>
      </c>
      <c r="G184" s="251" t="s">
        <v>431</v>
      </c>
      <c r="H184" s="251"/>
      <c r="K184" s="291">
        <f>'Раздел 1'!H82+'Раздел 1'!H83+'Раздел 1'!H84+'Раздел 1'!H85+'Раздел 1'!H91+'Раздел 1'!H92+'Раздел 1'!H93+'Раздел 1'!H94+'Раздел 1'!H102+'Раздел 1'!H103+'Раздел 1'!H104+'Раздел 1'!H105+'Раздел 1'!H149+'Раздел 1'!H141+'Раздел 1'!H153+'Раздел 1'!H154+'Раздел 1'!H158+'Раздел 1'!H167+'Раздел 1'!H168+'Раздел 1'!H185+'Раздел 1'!H186</f>
        <v>95648544.549999997</v>
      </c>
      <c r="L184" s="251"/>
      <c r="M184" s="251"/>
      <c r="N184" s="251"/>
      <c r="O184" s="251"/>
      <c r="P184" s="251"/>
      <c r="Q184" s="251"/>
      <c r="R184" s="251"/>
      <c r="S184" s="251"/>
      <c r="T184" s="251"/>
      <c r="U184" s="251"/>
      <c r="V184" s="251"/>
      <c r="W184" s="251"/>
      <c r="X184" s="251"/>
      <c r="Y184" s="251"/>
      <c r="Z184" s="251"/>
      <c r="AA184" s="251"/>
      <c r="AB184" s="251"/>
      <c r="AC184" s="251"/>
      <c r="AD184" s="251"/>
      <c r="AE184" s="251"/>
      <c r="AF184" s="251"/>
      <c r="AG184" s="251"/>
      <c r="AH184" s="251"/>
      <c r="AI184" s="251"/>
      <c r="AJ184" s="251"/>
      <c r="AK184" s="251"/>
      <c r="AL184" s="251"/>
    </row>
    <row r="185" spans="1:38" s="81" customFormat="1" ht="11.25" x14ac:dyDescent="0.25">
      <c r="D185" s="338" t="s">
        <v>343</v>
      </c>
      <c r="E185" s="338"/>
      <c r="F185" s="81" t="s">
        <v>344</v>
      </c>
      <c r="G185" s="338" t="s">
        <v>345</v>
      </c>
      <c r="H185" s="338"/>
    </row>
    <row r="186" spans="1:38" x14ac:dyDescent="0.25">
      <c r="K186" s="291">
        <f>K184-K183</f>
        <v>0</v>
      </c>
      <c r="L186" s="251"/>
      <c r="M186" s="251"/>
      <c r="N186" s="251"/>
      <c r="O186" s="251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  <c r="AA186" s="251"/>
      <c r="AB186" s="251"/>
      <c r="AC186" s="251"/>
      <c r="AD186" s="251"/>
      <c r="AE186" s="251"/>
      <c r="AF186" s="251"/>
      <c r="AG186" s="251"/>
      <c r="AH186" s="251"/>
      <c r="AI186" s="251"/>
      <c r="AJ186" s="251"/>
      <c r="AK186" s="251"/>
      <c r="AL186" s="251"/>
    </row>
    <row r="187" spans="1:38" x14ac:dyDescent="0.25">
      <c r="A187" s="41" t="s">
        <v>346</v>
      </c>
      <c r="D187" s="251" t="s">
        <v>430</v>
      </c>
      <c r="E187" s="251"/>
      <c r="F187" s="80" t="s">
        <v>342</v>
      </c>
      <c r="G187" s="251" t="s">
        <v>432</v>
      </c>
      <c r="H187" s="251"/>
    </row>
    <row r="188" spans="1:38" x14ac:dyDescent="0.25">
      <c r="A188" s="81"/>
      <c r="B188" s="81"/>
      <c r="C188" s="81"/>
      <c r="D188" s="338" t="s">
        <v>343</v>
      </c>
      <c r="E188" s="338"/>
      <c r="F188" s="81" t="s">
        <v>347</v>
      </c>
      <c r="G188" s="338" t="s">
        <v>348</v>
      </c>
      <c r="H188" s="338"/>
    </row>
    <row r="190" spans="1:38" x14ac:dyDescent="0.25">
      <c r="A190" s="41" t="s">
        <v>349</v>
      </c>
    </row>
    <row r="192" spans="1:38" ht="15.75" thickBot="1" x14ac:dyDescent="0.3"/>
    <row r="193" spans="1:91" x14ac:dyDescent="0.25">
      <c r="A193" s="67" t="s">
        <v>350</v>
      </c>
      <c r="B193" s="65"/>
      <c r="C193" s="65"/>
      <c r="D193" s="65"/>
      <c r="E193" s="65"/>
      <c r="F193" s="65"/>
      <c r="G193" s="65"/>
      <c r="H193" s="66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</row>
    <row r="194" spans="1:91" x14ac:dyDescent="0.25">
      <c r="A194" s="68"/>
      <c r="H194" s="69"/>
    </row>
    <row r="195" spans="1:91" ht="38.25" customHeight="1" x14ac:dyDescent="0.25">
      <c r="A195" s="341" t="s">
        <v>511</v>
      </c>
      <c r="B195" s="196"/>
      <c r="C195" s="196"/>
      <c r="D195" s="196"/>
      <c r="E195" s="196"/>
      <c r="F195" s="196"/>
      <c r="G195" s="196"/>
      <c r="H195" s="342"/>
    </row>
    <row r="196" spans="1:91" x14ac:dyDescent="0.25">
      <c r="A196" s="332" t="s">
        <v>351</v>
      </c>
      <c r="B196" s="333"/>
      <c r="C196" s="333"/>
      <c r="D196" s="333"/>
      <c r="E196" s="333"/>
      <c r="F196" s="333"/>
      <c r="G196" s="333"/>
      <c r="H196" s="334"/>
    </row>
    <row r="197" spans="1:91" x14ac:dyDescent="0.25">
      <c r="A197" s="68"/>
      <c r="H197" s="69"/>
    </row>
    <row r="198" spans="1:91" x14ac:dyDescent="0.25">
      <c r="A198" s="335" t="s">
        <v>352</v>
      </c>
      <c r="B198" s="251"/>
      <c r="C198" s="251"/>
      <c r="D198" s="251" t="s">
        <v>512</v>
      </c>
      <c r="E198" s="251"/>
      <c r="F198" s="251"/>
      <c r="G198" s="251"/>
      <c r="H198" s="336"/>
    </row>
    <row r="199" spans="1:91" s="63" customFormat="1" ht="11.25" x14ac:dyDescent="0.25">
      <c r="A199" s="337" t="s">
        <v>344</v>
      </c>
      <c r="B199" s="338"/>
      <c r="C199" s="338"/>
      <c r="D199" s="338" t="s">
        <v>345</v>
      </c>
      <c r="E199" s="338"/>
      <c r="F199" s="338"/>
      <c r="G199" s="338"/>
      <c r="H199" s="339"/>
    </row>
    <row r="200" spans="1:91" x14ac:dyDescent="0.25">
      <c r="A200" s="68"/>
      <c r="H200" s="69"/>
    </row>
    <row r="201" spans="1:91" ht="15.75" thickBot="1" x14ac:dyDescent="0.3">
      <c r="A201" s="70" t="s">
        <v>349</v>
      </c>
      <c r="B201" s="71"/>
      <c r="C201" s="71"/>
      <c r="D201" s="71"/>
      <c r="E201" s="71"/>
      <c r="F201" s="71"/>
      <c r="G201" s="71"/>
      <c r="H201" s="72"/>
    </row>
  </sheetData>
  <mergeCells count="182">
    <mergeCell ref="A198:C198"/>
    <mergeCell ref="D198:H198"/>
    <mergeCell ref="A199:C199"/>
    <mergeCell ref="D199:H199"/>
    <mergeCell ref="D187:E187"/>
    <mergeCell ref="G187:H187"/>
    <mergeCell ref="D188:E188"/>
    <mergeCell ref="G188:H188"/>
    <mergeCell ref="A195:H195"/>
    <mergeCell ref="A196:H196"/>
    <mergeCell ref="D184:E184"/>
    <mergeCell ref="G184:H184"/>
    <mergeCell ref="K184:AL184"/>
    <mergeCell ref="D185:E185"/>
    <mergeCell ref="G185:H185"/>
    <mergeCell ref="K186:AL186"/>
    <mergeCell ref="B180:G180"/>
    <mergeCell ref="K180:AH180"/>
    <mergeCell ref="K181:AH181"/>
    <mergeCell ref="K183:AL183"/>
    <mergeCell ref="B178:G178"/>
    <mergeCell ref="B179:G179"/>
    <mergeCell ref="K171:AJ171"/>
    <mergeCell ref="A172:J172"/>
    <mergeCell ref="B174:G174"/>
    <mergeCell ref="B175:G175"/>
    <mergeCell ref="B176:G176"/>
    <mergeCell ref="B177:G177"/>
    <mergeCell ref="B167:H167"/>
    <mergeCell ref="B168:H168"/>
    <mergeCell ref="B169:H169"/>
    <mergeCell ref="B170:H170"/>
    <mergeCell ref="K170:AJ170"/>
    <mergeCell ref="B161:G161"/>
    <mergeCell ref="K161:AO161"/>
    <mergeCell ref="K162:AO162"/>
    <mergeCell ref="A163:J163"/>
    <mergeCell ref="B165:H165"/>
    <mergeCell ref="B166:H166"/>
    <mergeCell ref="B155:G155"/>
    <mergeCell ref="B156:G156"/>
    <mergeCell ref="B157:G157"/>
    <mergeCell ref="B158:G158"/>
    <mergeCell ref="B159:G159"/>
    <mergeCell ref="B160:G160"/>
    <mergeCell ref="B148:G148"/>
    <mergeCell ref="B149:G149"/>
    <mergeCell ref="B150:G150"/>
    <mergeCell ref="B151:G151"/>
    <mergeCell ref="K151:AL151"/>
    <mergeCell ref="A153:J153"/>
    <mergeCell ref="B141:F141"/>
    <mergeCell ref="B142:F142"/>
    <mergeCell ref="B143:F143"/>
    <mergeCell ref="K143:AJ143"/>
    <mergeCell ref="A145:J145"/>
    <mergeCell ref="B147:G147"/>
    <mergeCell ref="B135:F135"/>
    <mergeCell ref="B136:F136"/>
    <mergeCell ref="B137:F137"/>
    <mergeCell ref="B138:F138"/>
    <mergeCell ref="B139:F139"/>
    <mergeCell ref="B140:F140"/>
    <mergeCell ref="B129:G129"/>
    <mergeCell ref="B130:G130"/>
    <mergeCell ref="B131:G131"/>
    <mergeCell ref="K131:AE131"/>
    <mergeCell ref="K132:AE132"/>
    <mergeCell ref="A133:J133"/>
    <mergeCell ref="B123:F123"/>
    <mergeCell ref="K123:AH123"/>
    <mergeCell ref="K124:AH124"/>
    <mergeCell ref="A125:J125"/>
    <mergeCell ref="B127:G127"/>
    <mergeCell ref="B128:G128"/>
    <mergeCell ref="B117:F117"/>
    <mergeCell ref="B118:F118"/>
    <mergeCell ref="B119:F119"/>
    <mergeCell ref="B120:F120"/>
    <mergeCell ref="B121:F121"/>
    <mergeCell ref="B122:F122"/>
    <mergeCell ref="K106:AE106"/>
    <mergeCell ref="A108:J108"/>
    <mergeCell ref="C110:J110"/>
    <mergeCell ref="D112:J112"/>
    <mergeCell ref="A114:J114"/>
    <mergeCell ref="B116:F116"/>
    <mergeCell ref="D100:J100"/>
    <mergeCell ref="B102:G102"/>
    <mergeCell ref="B103:G103"/>
    <mergeCell ref="B104:G104"/>
    <mergeCell ref="B105:G105"/>
    <mergeCell ref="B106:G106"/>
    <mergeCell ref="B92:G92"/>
    <mergeCell ref="B93:G93"/>
    <mergeCell ref="B94:G94"/>
    <mergeCell ref="K94:AL94"/>
    <mergeCell ref="A96:J96"/>
    <mergeCell ref="C98:J98"/>
    <mergeCell ref="K83:AM83"/>
    <mergeCell ref="A84:J84"/>
    <mergeCell ref="C86:J86"/>
    <mergeCell ref="D88:J88"/>
    <mergeCell ref="B90:G90"/>
    <mergeCell ref="B91:G91"/>
    <mergeCell ref="B78:G78"/>
    <mergeCell ref="B79:G79"/>
    <mergeCell ref="B80:G80"/>
    <mergeCell ref="B81:G81"/>
    <mergeCell ref="K81:AM81"/>
    <mergeCell ref="B82:G82"/>
    <mergeCell ref="K82:AM82"/>
    <mergeCell ref="B70:G70"/>
    <mergeCell ref="K70:AO70"/>
    <mergeCell ref="K71:AO71"/>
    <mergeCell ref="A72:J72"/>
    <mergeCell ref="C74:J74"/>
    <mergeCell ref="D76:J76"/>
    <mergeCell ref="B66:G66"/>
    <mergeCell ref="B67:G67"/>
    <mergeCell ref="B68:G68"/>
    <mergeCell ref="B69:G69"/>
    <mergeCell ref="B55:H55"/>
    <mergeCell ref="B56:H56"/>
    <mergeCell ref="K56:AK56"/>
    <mergeCell ref="K57:AK57"/>
    <mergeCell ref="A58:J58"/>
    <mergeCell ref="A60:J60"/>
    <mergeCell ref="B51:H51"/>
    <mergeCell ref="B52:H52"/>
    <mergeCell ref="B53:H53"/>
    <mergeCell ref="B54:H54"/>
    <mergeCell ref="B46:H46"/>
    <mergeCell ref="B47:H47"/>
    <mergeCell ref="B48:H48"/>
    <mergeCell ref="C62:J62"/>
    <mergeCell ref="D64:J64"/>
    <mergeCell ref="A49:A50"/>
    <mergeCell ref="B49:H49"/>
    <mergeCell ref="I49:I50"/>
    <mergeCell ref="B43:H43"/>
    <mergeCell ref="A44:A45"/>
    <mergeCell ref="B44:H44"/>
    <mergeCell ref="I44:I45"/>
    <mergeCell ref="J44:J45"/>
    <mergeCell ref="B45:H45"/>
    <mergeCell ref="J49:J50"/>
    <mergeCell ref="B50:H50"/>
    <mergeCell ref="B36:F36"/>
    <mergeCell ref="B37:F37"/>
    <mergeCell ref="K37:AJ37"/>
    <mergeCell ref="A39:J39"/>
    <mergeCell ref="B41:H41"/>
    <mergeCell ref="B42:H42"/>
    <mergeCell ref="B29:F29"/>
    <mergeCell ref="K29:AN29"/>
    <mergeCell ref="A31:J31"/>
    <mergeCell ref="B33:F33"/>
    <mergeCell ref="B34:F34"/>
    <mergeCell ref="B35:F35"/>
    <mergeCell ref="L22:AM22"/>
    <mergeCell ref="A23:J23"/>
    <mergeCell ref="B25:F25"/>
    <mergeCell ref="B26:F26"/>
    <mergeCell ref="B27:F27"/>
    <mergeCell ref="B28:F28"/>
    <mergeCell ref="I11:I13"/>
    <mergeCell ref="J11:J13"/>
    <mergeCell ref="D12:D13"/>
    <mergeCell ref="E12:G12"/>
    <mergeCell ref="A21:B21"/>
    <mergeCell ref="L21:AM21"/>
    <mergeCell ref="A1:J1"/>
    <mergeCell ref="A3:J3"/>
    <mergeCell ref="C5:J5"/>
    <mergeCell ref="D7:J7"/>
    <mergeCell ref="A9:J9"/>
    <mergeCell ref="A11:A13"/>
    <mergeCell ref="B11:B13"/>
    <mergeCell ref="C11:C13"/>
    <mergeCell ref="D11:G11"/>
    <mergeCell ref="H11:H13"/>
  </mergeCells>
  <pageMargins left="0.78740157480314965" right="0.39370078740157483" top="0.78740157480314965" bottom="0.78740157480314965" header="0.31496062992125984" footer="0.31496062992125984"/>
  <pageSetup paperSize="9" scale="4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6"/>
  <sheetViews>
    <sheetView topLeftCell="A168" workbookViewId="0">
      <selection sqref="A1:J198"/>
    </sheetView>
  </sheetViews>
  <sheetFormatPr defaultColWidth="0.85546875" defaultRowHeight="15" x14ac:dyDescent="0.25"/>
  <cols>
    <col min="1" max="1" width="8.5703125" style="41" customWidth="1"/>
    <col min="2" max="2" width="13.140625" style="41" customWidth="1"/>
    <col min="3" max="3" width="14.85546875" style="41" customWidth="1"/>
    <col min="4" max="4" width="16.5703125" style="41" customWidth="1"/>
    <col min="5" max="5" width="17.5703125" style="41" customWidth="1"/>
    <col min="6" max="6" width="17.85546875" style="41" customWidth="1"/>
    <col min="7" max="7" width="14.28515625" style="41" customWidth="1"/>
    <col min="8" max="8" width="18.140625" style="41" customWidth="1"/>
    <col min="9" max="9" width="14.85546875" style="41" customWidth="1"/>
    <col min="10" max="10" width="23.42578125" style="41" customWidth="1"/>
    <col min="11" max="16384" width="0.85546875" style="41"/>
  </cols>
  <sheetData>
    <row r="1" spans="1:10" x14ac:dyDescent="0.25">
      <c r="A1" s="292" t="s">
        <v>368</v>
      </c>
      <c r="B1" s="292"/>
      <c r="C1" s="292"/>
      <c r="D1" s="292"/>
      <c r="E1" s="292"/>
      <c r="F1" s="292"/>
      <c r="G1" s="292"/>
      <c r="H1" s="292"/>
      <c r="I1" s="292"/>
      <c r="J1" s="292"/>
    </row>
    <row r="3" spans="1:10" x14ac:dyDescent="0.25">
      <c r="A3" s="292" t="s">
        <v>254</v>
      </c>
      <c r="B3" s="292"/>
      <c r="C3" s="292"/>
      <c r="D3" s="292"/>
      <c r="E3" s="292"/>
      <c r="F3" s="292"/>
      <c r="G3" s="292"/>
      <c r="H3" s="292"/>
      <c r="I3" s="292"/>
      <c r="J3" s="292"/>
    </row>
    <row r="5" spans="1:10" s="52" customFormat="1" ht="12.75" customHeight="1" x14ac:dyDescent="0.25">
      <c r="A5" s="52" t="s">
        <v>255</v>
      </c>
      <c r="C5" s="293" t="s">
        <v>127</v>
      </c>
      <c r="D5" s="293"/>
      <c r="E5" s="293"/>
      <c r="F5" s="293"/>
      <c r="G5" s="293"/>
      <c r="H5" s="293"/>
      <c r="I5" s="293"/>
      <c r="J5" s="293"/>
    </row>
    <row r="6" spans="1:10" s="52" customFormat="1" ht="14.25" x14ac:dyDescent="0.25">
      <c r="C6" s="53"/>
      <c r="D6" s="53"/>
      <c r="E6" s="54"/>
      <c r="F6" s="54"/>
      <c r="G6" s="54"/>
      <c r="H6" s="54"/>
      <c r="I6" s="54"/>
      <c r="J6" s="54"/>
    </row>
    <row r="7" spans="1:10" s="52" customFormat="1" ht="13.5" customHeight="1" x14ac:dyDescent="0.25">
      <c r="A7" s="55" t="s">
        <v>256</v>
      </c>
      <c r="B7" s="55"/>
      <c r="C7" s="55"/>
      <c r="D7" s="294" t="s">
        <v>541</v>
      </c>
      <c r="E7" s="294"/>
      <c r="F7" s="294"/>
      <c r="G7" s="294"/>
      <c r="H7" s="294"/>
      <c r="I7" s="294"/>
      <c r="J7" s="294"/>
    </row>
    <row r="9" spans="1:10" x14ac:dyDescent="0.25">
      <c r="A9" s="292" t="s">
        <v>257</v>
      </c>
      <c r="B9" s="292"/>
      <c r="C9" s="292"/>
      <c r="D9" s="292"/>
      <c r="E9" s="292"/>
      <c r="F9" s="292"/>
      <c r="G9" s="292"/>
      <c r="H9" s="292"/>
      <c r="I9" s="292"/>
      <c r="J9" s="292"/>
    </row>
    <row r="11" spans="1:10" s="40" customFormat="1" x14ac:dyDescent="0.25">
      <c r="A11" s="213" t="s">
        <v>258</v>
      </c>
      <c r="B11" s="213" t="s">
        <v>259</v>
      </c>
      <c r="C11" s="213" t="s">
        <v>260</v>
      </c>
      <c r="D11" s="297" t="s">
        <v>261</v>
      </c>
      <c r="E11" s="298"/>
      <c r="F11" s="298"/>
      <c r="G11" s="298"/>
      <c r="H11" s="213" t="s">
        <v>262</v>
      </c>
      <c r="I11" s="213" t="s">
        <v>263</v>
      </c>
      <c r="J11" s="222" t="s">
        <v>264</v>
      </c>
    </row>
    <row r="12" spans="1:10" s="40" customFormat="1" x14ac:dyDescent="0.25">
      <c r="A12" s="214"/>
      <c r="B12" s="214"/>
      <c r="C12" s="214"/>
      <c r="D12" s="213" t="s">
        <v>265</v>
      </c>
      <c r="E12" s="297" t="s">
        <v>2</v>
      </c>
      <c r="F12" s="298"/>
      <c r="G12" s="298"/>
      <c r="H12" s="214"/>
      <c r="I12" s="214"/>
      <c r="J12" s="223"/>
    </row>
    <row r="13" spans="1:10" s="40" customFormat="1" ht="42.75" customHeight="1" x14ac:dyDescent="0.25">
      <c r="A13" s="215"/>
      <c r="B13" s="215"/>
      <c r="C13" s="215"/>
      <c r="D13" s="215"/>
      <c r="E13" s="45" t="s">
        <v>266</v>
      </c>
      <c r="F13" s="45" t="s">
        <v>267</v>
      </c>
      <c r="G13" s="45" t="s">
        <v>268</v>
      </c>
      <c r="H13" s="215"/>
      <c r="I13" s="215"/>
      <c r="J13" s="224"/>
    </row>
    <row r="14" spans="1:10" s="80" customFormat="1" x14ac:dyDescent="0.25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44">
        <v>8</v>
      </c>
      <c r="I14" s="44">
        <v>9</v>
      </c>
      <c r="J14" s="44">
        <v>10</v>
      </c>
    </row>
    <row r="15" spans="1:10" x14ac:dyDescent="0.25">
      <c r="A15" s="42" t="s">
        <v>57</v>
      </c>
      <c r="B15" s="42"/>
      <c r="C15" s="43"/>
      <c r="D15" s="87">
        <f>E15+F15+G15</f>
        <v>0</v>
      </c>
      <c r="E15" s="87"/>
      <c r="F15" s="87"/>
      <c r="G15" s="87"/>
      <c r="H15" s="59"/>
      <c r="I15" s="57"/>
      <c r="J15" s="87">
        <f>D15*12</f>
        <v>0</v>
      </c>
    </row>
    <row r="16" spans="1:10" x14ac:dyDescent="0.25">
      <c r="A16" s="86" t="s">
        <v>59</v>
      </c>
      <c r="B16" s="86"/>
      <c r="C16" s="43"/>
      <c r="D16" s="87">
        <f>E16+F16+G16</f>
        <v>0</v>
      </c>
      <c r="E16" s="87"/>
      <c r="F16" s="87"/>
      <c r="G16" s="87"/>
      <c r="H16" s="59"/>
      <c r="I16" s="57"/>
      <c r="J16" s="87">
        <f t="shared" ref="J16:J20" si="0">D16*12</f>
        <v>0</v>
      </c>
    </row>
    <row r="17" spans="1:40" x14ac:dyDescent="0.25">
      <c r="A17" s="86" t="s">
        <v>119</v>
      </c>
      <c r="B17" s="86"/>
      <c r="C17" s="43"/>
      <c r="D17" s="87">
        <f t="shared" ref="D17:D20" si="1">E17+F17+G17</f>
        <v>0</v>
      </c>
      <c r="E17" s="87"/>
      <c r="F17" s="87"/>
      <c r="G17" s="97"/>
      <c r="H17" s="59"/>
      <c r="I17" s="57"/>
      <c r="J17" s="97"/>
    </row>
    <row r="18" spans="1:40" x14ac:dyDescent="0.25">
      <c r="A18" s="42" t="s">
        <v>158</v>
      </c>
      <c r="B18" s="42"/>
      <c r="C18" s="43"/>
      <c r="D18" s="87">
        <f t="shared" si="1"/>
        <v>0</v>
      </c>
      <c r="E18" s="87"/>
      <c r="F18" s="87"/>
      <c r="G18" s="87"/>
      <c r="H18" s="59"/>
      <c r="I18" s="57"/>
      <c r="J18" s="87">
        <f t="shared" si="0"/>
        <v>0</v>
      </c>
    </row>
    <row r="19" spans="1:40" x14ac:dyDescent="0.25">
      <c r="A19" s="42" t="s">
        <v>170</v>
      </c>
      <c r="B19" s="42"/>
      <c r="C19" s="43"/>
      <c r="D19" s="87">
        <f t="shared" si="1"/>
        <v>0</v>
      </c>
      <c r="E19" s="87"/>
      <c r="F19" s="87"/>
      <c r="G19" s="87"/>
      <c r="H19" s="59"/>
      <c r="I19" s="57"/>
      <c r="J19" s="87">
        <f t="shared" si="0"/>
        <v>0</v>
      </c>
    </row>
    <row r="20" spans="1:40" x14ac:dyDescent="0.25">
      <c r="A20" s="42" t="s">
        <v>171</v>
      </c>
      <c r="B20" s="42"/>
      <c r="C20" s="43"/>
      <c r="D20" s="87">
        <f t="shared" si="1"/>
        <v>0</v>
      </c>
      <c r="E20" s="87"/>
      <c r="F20" s="87"/>
      <c r="G20" s="87"/>
      <c r="H20" s="59"/>
      <c r="I20" s="57"/>
      <c r="J20" s="87">
        <f t="shared" si="0"/>
        <v>0</v>
      </c>
    </row>
    <row r="21" spans="1:40" x14ac:dyDescent="0.25">
      <c r="A21" s="295" t="s">
        <v>269</v>
      </c>
      <c r="B21" s="296"/>
      <c r="C21" s="44" t="s">
        <v>120</v>
      </c>
      <c r="D21" s="57"/>
      <c r="E21" s="44" t="s">
        <v>120</v>
      </c>
      <c r="F21" s="44" t="s">
        <v>120</v>
      </c>
      <c r="G21" s="44" t="s">
        <v>120</v>
      </c>
      <c r="H21" s="44" t="s">
        <v>120</v>
      </c>
      <c r="I21" s="44" t="s">
        <v>120</v>
      </c>
      <c r="J21" s="87">
        <f>SUM(J15:J20)</f>
        <v>0</v>
      </c>
      <c r="L21" s="29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</row>
    <row r="22" spans="1:40" x14ac:dyDescent="0.25">
      <c r="B22" s="88"/>
      <c r="J22" s="80"/>
      <c r="L22" s="291">
        <f>L21-J21</f>
        <v>0</v>
      </c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</row>
    <row r="23" spans="1:40" ht="14.25" customHeight="1" x14ac:dyDescent="0.25">
      <c r="A23" s="292" t="s">
        <v>270</v>
      </c>
      <c r="B23" s="292"/>
      <c r="C23" s="292"/>
      <c r="D23" s="292"/>
      <c r="E23" s="292"/>
      <c r="F23" s="292"/>
      <c r="G23" s="292"/>
      <c r="H23" s="292"/>
      <c r="I23" s="292"/>
      <c r="J23" s="292"/>
    </row>
    <row r="25" spans="1:40" s="80" customFormat="1" ht="51" customHeight="1" x14ac:dyDescent="0.25">
      <c r="A25" s="82" t="s">
        <v>258</v>
      </c>
      <c r="B25" s="299" t="s">
        <v>271</v>
      </c>
      <c r="C25" s="300"/>
      <c r="D25" s="300"/>
      <c r="E25" s="300"/>
      <c r="F25" s="301"/>
      <c r="G25" s="82" t="s">
        <v>272</v>
      </c>
      <c r="H25" s="82" t="s">
        <v>273</v>
      </c>
      <c r="I25" s="82" t="s">
        <v>274</v>
      </c>
      <c r="J25" s="82" t="s">
        <v>275</v>
      </c>
    </row>
    <row r="26" spans="1:40" s="80" customFormat="1" x14ac:dyDescent="0.25">
      <c r="A26" s="83">
        <v>1</v>
      </c>
      <c r="B26" s="302">
        <v>2</v>
      </c>
      <c r="C26" s="303"/>
      <c r="D26" s="303"/>
      <c r="E26" s="303"/>
      <c r="F26" s="304"/>
      <c r="G26" s="83">
        <v>3</v>
      </c>
      <c r="H26" s="83">
        <v>4</v>
      </c>
      <c r="I26" s="83">
        <v>5</v>
      </c>
      <c r="J26" s="83">
        <v>6</v>
      </c>
    </row>
    <row r="27" spans="1:40" x14ac:dyDescent="0.25">
      <c r="A27" s="51"/>
      <c r="B27" s="305"/>
      <c r="C27" s="306"/>
      <c r="D27" s="306"/>
      <c r="E27" s="306"/>
      <c r="F27" s="307"/>
      <c r="G27" s="58"/>
      <c r="H27" s="58"/>
      <c r="I27" s="58"/>
      <c r="J27" s="58"/>
    </row>
    <row r="28" spans="1:40" x14ac:dyDescent="0.25">
      <c r="A28" s="51"/>
      <c r="B28" s="305"/>
      <c r="C28" s="306"/>
      <c r="D28" s="306"/>
      <c r="E28" s="306"/>
      <c r="F28" s="307"/>
      <c r="G28" s="58"/>
      <c r="H28" s="58"/>
      <c r="I28" s="58"/>
      <c r="J28" s="58"/>
    </row>
    <row r="29" spans="1:40" x14ac:dyDescent="0.25">
      <c r="A29" s="46"/>
      <c r="B29" s="308" t="s">
        <v>269</v>
      </c>
      <c r="C29" s="309"/>
      <c r="D29" s="309"/>
      <c r="E29" s="309"/>
      <c r="F29" s="310"/>
      <c r="G29" s="83" t="s">
        <v>120</v>
      </c>
      <c r="H29" s="83" t="s">
        <v>120</v>
      </c>
      <c r="I29" s="83" t="s">
        <v>120</v>
      </c>
      <c r="J29" s="58"/>
      <c r="K29" s="21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</row>
    <row r="31" spans="1:40" x14ac:dyDescent="0.25">
      <c r="A31" s="292" t="s">
        <v>276</v>
      </c>
      <c r="B31" s="292"/>
      <c r="C31" s="292"/>
      <c r="D31" s="292"/>
      <c r="E31" s="292"/>
      <c r="F31" s="292"/>
      <c r="G31" s="292"/>
      <c r="H31" s="292"/>
      <c r="I31" s="292"/>
      <c r="J31" s="292"/>
    </row>
    <row r="33" spans="1:36" s="80" customFormat="1" ht="51.75" customHeight="1" x14ac:dyDescent="0.25">
      <c r="A33" s="82" t="s">
        <v>258</v>
      </c>
      <c r="B33" s="315" t="s">
        <v>271</v>
      </c>
      <c r="C33" s="315"/>
      <c r="D33" s="315"/>
      <c r="E33" s="315"/>
      <c r="F33" s="315"/>
      <c r="G33" s="82" t="s">
        <v>277</v>
      </c>
      <c r="H33" s="82" t="s">
        <v>278</v>
      </c>
      <c r="I33" s="82" t="s">
        <v>279</v>
      </c>
      <c r="J33" s="82" t="s">
        <v>275</v>
      </c>
    </row>
    <row r="34" spans="1:36" s="80" customFormat="1" x14ac:dyDescent="0.25">
      <c r="A34" s="83">
        <v>1</v>
      </c>
      <c r="B34" s="302">
        <v>2</v>
      </c>
      <c r="C34" s="303"/>
      <c r="D34" s="303"/>
      <c r="E34" s="303"/>
      <c r="F34" s="304"/>
      <c r="G34" s="83">
        <v>3</v>
      </c>
      <c r="H34" s="83">
        <v>4</v>
      </c>
      <c r="I34" s="83">
        <v>5</v>
      </c>
      <c r="J34" s="83">
        <v>6</v>
      </c>
    </row>
    <row r="35" spans="1:36" x14ac:dyDescent="0.25">
      <c r="A35" s="51"/>
      <c r="B35" s="311"/>
      <c r="C35" s="312"/>
      <c r="D35" s="312"/>
      <c r="E35" s="312"/>
      <c r="F35" s="313"/>
      <c r="G35" s="61"/>
      <c r="H35" s="61"/>
      <c r="I35" s="61"/>
      <c r="J35" s="61"/>
    </row>
    <row r="36" spans="1:36" x14ac:dyDescent="0.25">
      <c r="A36" s="51"/>
      <c r="B36" s="311"/>
      <c r="C36" s="312"/>
      <c r="D36" s="312"/>
      <c r="E36" s="312"/>
      <c r="F36" s="313"/>
      <c r="G36" s="61"/>
      <c r="H36" s="61"/>
      <c r="I36" s="61"/>
      <c r="J36" s="61"/>
    </row>
    <row r="37" spans="1:36" x14ac:dyDescent="0.25">
      <c r="A37" s="46"/>
      <c r="B37" s="308" t="s">
        <v>269</v>
      </c>
      <c r="C37" s="309"/>
      <c r="D37" s="309"/>
      <c r="E37" s="309"/>
      <c r="F37" s="310"/>
      <c r="G37" s="83" t="s">
        <v>120</v>
      </c>
      <c r="H37" s="83" t="s">
        <v>120</v>
      </c>
      <c r="I37" s="83" t="s">
        <v>120</v>
      </c>
      <c r="J37" s="58"/>
      <c r="K37" s="21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</row>
    <row r="39" spans="1:36" ht="31.5" customHeight="1" x14ac:dyDescent="0.25">
      <c r="A39" s="318" t="s">
        <v>280</v>
      </c>
      <c r="B39" s="318"/>
      <c r="C39" s="318"/>
      <c r="D39" s="318"/>
      <c r="E39" s="318"/>
      <c r="F39" s="318"/>
      <c r="G39" s="318"/>
      <c r="H39" s="318"/>
      <c r="I39" s="318"/>
      <c r="J39" s="318"/>
    </row>
    <row r="41" spans="1:36" s="80" customFormat="1" ht="49.5" customHeight="1" x14ac:dyDescent="0.25">
      <c r="A41" s="82" t="s">
        <v>258</v>
      </c>
      <c r="B41" s="315" t="s">
        <v>281</v>
      </c>
      <c r="C41" s="315"/>
      <c r="D41" s="315"/>
      <c r="E41" s="315"/>
      <c r="F41" s="315"/>
      <c r="G41" s="315"/>
      <c r="H41" s="315"/>
      <c r="I41" s="82" t="s">
        <v>282</v>
      </c>
      <c r="J41" s="82" t="s">
        <v>283</v>
      </c>
    </row>
    <row r="42" spans="1:36" s="80" customFormat="1" x14ac:dyDescent="0.25">
      <c r="A42" s="83">
        <v>1</v>
      </c>
      <c r="B42" s="302">
        <v>2</v>
      </c>
      <c r="C42" s="303"/>
      <c r="D42" s="303"/>
      <c r="E42" s="303"/>
      <c r="F42" s="303"/>
      <c r="G42" s="303"/>
      <c r="H42" s="304"/>
      <c r="I42" s="83">
        <v>3</v>
      </c>
      <c r="J42" s="83">
        <v>4</v>
      </c>
    </row>
    <row r="43" spans="1:36" ht="15" customHeight="1" x14ac:dyDescent="0.25">
      <c r="A43" s="49" t="s">
        <v>57</v>
      </c>
      <c r="B43" s="311" t="s">
        <v>284</v>
      </c>
      <c r="C43" s="312"/>
      <c r="D43" s="312"/>
      <c r="E43" s="312"/>
      <c r="F43" s="312"/>
      <c r="G43" s="312"/>
      <c r="H43" s="313"/>
      <c r="I43" s="83" t="s">
        <v>120</v>
      </c>
      <c r="J43" s="91">
        <f>J44+J46+J47</f>
        <v>0</v>
      </c>
    </row>
    <row r="44" spans="1:36" x14ac:dyDescent="0.25">
      <c r="A44" s="325" t="s">
        <v>199</v>
      </c>
      <c r="B44" s="319" t="s">
        <v>2</v>
      </c>
      <c r="C44" s="320"/>
      <c r="D44" s="320"/>
      <c r="E44" s="320"/>
      <c r="F44" s="320"/>
      <c r="G44" s="320"/>
      <c r="H44" s="321"/>
      <c r="I44" s="327"/>
      <c r="J44" s="329">
        <f>I44*22%</f>
        <v>0</v>
      </c>
    </row>
    <row r="45" spans="1:36" x14ac:dyDescent="0.25">
      <c r="A45" s="326"/>
      <c r="B45" s="322" t="s">
        <v>285</v>
      </c>
      <c r="C45" s="323"/>
      <c r="D45" s="323"/>
      <c r="E45" s="323"/>
      <c r="F45" s="323"/>
      <c r="G45" s="323"/>
      <c r="H45" s="324"/>
      <c r="I45" s="328"/>
      <c r="J45" s="330"/>
    </row>
    <row r="46" spans="1:36" x14ac:dyDescent="0.25">
      <c r="A46" s="49" t="s">
        <v>201</v>
      </c>
      <c r="B46" s="311" t="s">
        <v>286</v>
      </c>
      <c r="C46" s="312"/>
      <c r="D46" s="312"/>
      <c r="E46" s="312"/>
      <c r="F46" s="312"/>
      <c r="G46" s="312"/>
      <c r="H46" s="313"/>
      <c r="I46" s="89"/>
      <c r="J46" s="91"/>
    </row>
    <row r="47" spans="1:36" ht="15" customHeight="1" x14ac:dyDescent="0.25">
      <c r="A47" s="49" t="s">
        <v>203</v>
      </c>
      <c r="B47" s="311" t="s">
        <v>287</v>
      </c>
      <c r="C47" s="312"/>
      <c r="D47" s="312"/>
      <c r="E47" s="312"/>
      <c r="F47" s="312"/>
      <c r="G47" s="312"/>
      <c r="H47" s="313"/>
      <c r="I47" s="89"/>
      <c r="J47" s="91"/>
    </row>
    <row r="48" spans="1:36" ht="15" customHeight="1" x14ac:dyDescent="0.25">
      <c r="A48" s="49" t="s">
        <v>59</v>
      </c>
      <c r="B48" s="311" t="s">
        <v>288</v>
      </c>
      <c r="C48" s="312"/>
      <c r="D48" s="312"/>
      <c r="E48" s="312"/>
      <c r="F48" s="312"/>
      <c r="G48" s="312"/>
      <c r="H48" s="313"/>
      <c r="I48" s="83" t="s">
        <v>120</v>
      </c>
      <c r="J48" s="91">
        <f>J49+J51+J52+J53+J54</f>
        <v>0</v>
      </c>
    </row>
    <row r="49" spans="1:37" x14ac:dyDescent="0.25">
      <c r="A49" s="325" t="s">
        <v>289</v>
      </c>
      <c r="B49" s="319" t="s">
        <v>2</v>
      </c>
      <c r="C49" s="320"/>
      <c r="D49" s="320"/>
      <c r="E49" s="320"/>
      <c r="F49" s="320"/>
      <c r="G49" s="320"/>
      <c r="H49" s="321"/>
      <c r="I49" s="327">
        <f>I44</f>
        <v>0</v>
      </c>
      <c r="J49" s="329">
        <f>I49*2.9%</f>
        <v>0</v>
      </c>
    </row>
    <row r="50" spans="1:37" ht="15" customHeight="1" x14ac:dyDescent="0.25">
      <c r="A50" s="326"/>
      <c r="B50" s="322" t="s">
        <v>290</v>
      </c>
      <c r="C50" s="323"/>
      <c r="D50" s="323"/>
      <c r="E50" s="323"/>
      <c r="F50" s="323"/>
      <c r="G50" s="323"/>
      <c r="H50" s="324"/>
      <c r="I50" s="328"/>
      <c r="J50" s="330"/>
    </row>
    <row r="51" spans="1:37" ht="15" customHeight="1" x14ac:dyDescent="0.25">
      <c r="A51" s="49" t="s">
        <v>291</v>
      </c>
      <c r="B51" s="311" t="s">
        <v>292</v>
      </c>
      <c r="C51" s="312"/>
      <c r="D51" s="312"/>
      <c r="E51" s="312"/>
      <c r="F51" s="312"/>
      <c r="G51" s="312"/>
      <c r="H51" s="313"/>
      <c r="I51" s="90"/>
      <c r="J51" s="91"/>
    </row>
    <row r="52" spans="1:37" ht="15" customHeight="1" x14ac:dyDescent="0.25">
      <c r="A52" s="49" t="s">
        <v>293</v>
      </c>
      <c r="B52" s="311" t="s">
        <v>294</v>
      </c>
      <c r="C52" s="312"/>
      <c r="D52" s="312"/>
      <c r="E52" s="312"/>
      <c r="F52" s="312"/>
      <c r="G52" s="312"/>
      <c r="H52" s="313"/>
      <c r="I52" s="90">
        <f>I44</f>
        <v>0</v>
      </c>
      <c r="J52" s="91">
        <f>I52*0.2%</f>
        <v>0</v>
      </c>
    </row>
    <row r="53" spans="1:37" ht="15" customHeight="1" x14ac:dyDescent="0.25">
      <c r="A53" s="49" t="s">
        <v>295</v>
      </c>
      <c r="B53" s="311" t="s">
        <v>296</v>
      </c>
      <c r="C53" s="312"/>
      <c r="D53" s="312"/>
      <c r="E53" s="312"/>
      <c r="F53" s="312"/>
      <c r="G53" s="312"/>
      <c r="H53" s="313"/>
      <c r="I53" s="90"/>
      <c r="J53" s="91"/>
    </row>
    <row r="54" spans="1:37" ht="15" customHeight="1" x14ac:dyDescent="0.25">
      <c r="A54" s="49" t="s">
        <v>297</v>
      </c>
      <c r="B54" s="311" t="s">
        <v>296</v>
      </c>
      <c r="C54" s="312"/>
      <c r="D54" s="312"/>
      <c r="E54" s="312"/>
      <c r="F54" s="312"/>
      <c r="G54" s="312"/>
      <c r="H54" s="313"/>
      <c r="I54" s="90"/>
      <c r="J54" s="91"/>
    </row>
    <row r="55" spans="1:37" ht="15" customHeight="1" x14ac:dyDescent="0.25">
      <c r="A55" s="49" t="s">
        <v>119</v>
      </c>
      <c r="B55" s="311" t="s">
        <v>298</v>
      </c>
      <c r="C55" s="312"/>
      <c r="D55" s="312"/>
      <c r="E55" s="312"/>
      <c r="F55" s="312"/>
      <c r="G55" s="312"/>
      <c r="H55" s="313"/>
      <c r="I55" s="90">
        <f>I44</f>
        <v>0</v>
      </c>
      <c r="J55" s="91">
        <f>I55*5.1%</f>
        <v>0</v>
      </c>
    </row>
    <row r="56" spans="1:37" x14ac:dyDescent="0.25">
      <c r="A56" s="49"/>
      <c r="B56" s="308" t="s">
        <v>269</v>
      </c>
      <c r="C56" s="309"/>
      <c r="D56" s="309"/>
      <c r="E56" s="309"/>
      <c r="F56" s="309"/>
      <c r="G56" s="309"/>
      <c r="H56" s="310"/>
      <c r="I56" s="83" t="s">
        <v>120</v>
      </c>
      <c r="J56" s="90">
        <f>J43+J48+J55</f>
        <v>0</v>
      </c>
      <c r="K56" s="340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</row>
    <row r="57" spans="1:37" x14ac:dyDescent="0.25">
      <c r="K57" s="291">
        <f>K56-J56</f>
        <v>0</v>
      </c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</row>
    <row r="58" spans="1:37" ht="26.25" customHeight="1" x14ac:dyDescent="0.25">
      <c r="A58" s="331" t="s">
        <v>299</v>
      </c>
      <c r="B58" s="331"/>
      <c r="C58" s="331"/>
      <c r="D58" s="331"/>
      <c r="E58" s="331"/>
      <c r="F58" s="331"/>
      <c r="G58" s="331"/>
      <c r="H58" s="331"/>
      <c r="I58" s="331"/>
      <c r="J58" s="331"/>
    </row>
    <row r="60" spans="1:37" x14ac:dyDescent="0.25">
      <c r="A60" s="292" t="s">
        <v>300</v>
      </c>
      <c r="B60" s="292"/>
      <c r="C60" s="292"/>
      <c r="D60" s="292"/>
      <c r="E60" s="292"/>
      <c r="F60" s="292"/>
      <c r="G60" s="292"/>
      <c r="H60" s="292"/>
      <c r="I60" s="292"/>
      <c r="J60" s="292"/>
    </row>
    <row r="62" spans="1:37" x14ac:dyDescent="0.25">
      <c r="A62" s="52" t="s">
        <v>255</v>
      </c>
      <c r="B62" s="52"/>
      <c r="C62" s="294" t="s">
        <v>504</v>
      </c>
      <c r="D62" s="294"/>
      <c r="E62" s="294"/>
      <c r="F62" s="294"/>
      <c r="G62" s="294"/>
      <c r="H62" s="294"/>
      <c r="I62" s="294"/>
      <c r="J62" s="294"/>
    </row>
    <row r="63" spans="1:37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37" x14ac:dyDescent="0.25">
      <c r="A64" s="55" t="s">
        <v>256</v>
      </c>
      <c r="B64" s="55"/>
      <c r="C64" s="55"/>
      <c r="D64" s="294" t="s">
        <v>541</v>
      </c>
      <c r="E64" s="294"/>
      <c r="F64" s="294"/>
      <c r="G64" s="294"/>
      <c r="H64" s="294"/>
      <c r="I64" s="294"/>
      <c r="J64" s="294"/>
    </row>
    <row r="66" spans="1:41" s="80" customFormat="1" ht="28.5" customHeight="1" x14ac:dyDescent="0.25">
      <c r="A66" s="82" t="s">
        <v>258</v>
      </c>
      <c r="B66" s="315" t="s">
        <v>56</v>
      </c>
      <c r="C66" s="315"/>
      <c r="D66" s="315"/>
      <c r="E66" s="315"/>
      <c r="F66" s="315"/>
      <c r="G66" s="315"/>
      <c r="H66" s="82" t="s">
        <v>301</v>
      </c>
      <c r="I66" s="82" t="s">
        <v>302</v>
      </c>
      <c r="J66" s="82" t="s">
        <v>303</v>
      </c>
    </row>
    <row r="67" spans="1:41" s="80" customFormat="1" x14ac:dyDescent="0.25">
      <c r="A67" s="83">
        <v>1</v>
      </c>
      <c r="B67" s="314">
        <v>2</v>
      </c>
      <c r="C67" s="314"/>
      <c r="D67" s="314"/>
      <c r="E67" s="314"/>
      <c r="F67" s="314"/>
      <c r="G67" s="314"/>
      <c r="H67" s="83">
        <v>3</v>
      </c>
      <c r="I67" s="83">
        <v>4</v>
      </c>
      <c r="J67" s="83">
        <v>5</v>
      </c>
    </row>
    <row r="68" spans="1:41" ht="15" customHeight="1" x14ac:dyDescent="0.25">
      <c r="A68" s="49" t="s">
        <v>57</v>
      </c>
      <c r="B68" s="311"/>
      <c r="C68" s="312"/>
      <c r="D68" s="312"/>
      <c r="E68" s="312"/>
      <c r="F68" s="312"/>
      <c r="G68" s="313"/>
      <c r="H68" s="92"/>
      <c r="I68" s="92"/>
      <c r="J68" s="92"/>
    </row>
    <row r="69" spans="1:41" ht="15" customHeight="1" x14ac:dyDescent="0.25">
      <c r="A69" s="49" t="s">
        <v>59</v>
      </c>
      <c r="B69" s="311"/>
      <c r="C69" s="312"/>
      <c r="D69" s="312"/>
      <c r="E69" s="312"/>
      <c r="F69" s="312"/>
      <c r="G69" s="313"/>
      <c r="H69" s="91"/>
      <c r="I69" s="91">
        <v>5</v>
      </c>
      <c r="J69" s="92"/>
    </row>
    <row r="70" spans="1:41" x14ac:dyDescent="0.25">
      <c r="A70" s="46"/>
      <c r="B70" s="316" t="s">
        <v>269</v>
      </c>
      <c r="C70" s="316"/>
      <c r="D70" s="316"/>
      <c r="E70" s="316"/>
      <c r="F70" s="316"/>
      <c r="G70" s="316"/>
      <c r="H70" s="83" t="s">
        <v>120</v>
      </c>
      <c r="I70" s="83" t="s">
        <v>120</v>
      </c>
      <c r="J70" s="89">
        <f>SUM(J68:J69)</f>
        <v>0</v>
      </c>
      <c r="K70" s="340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</row>
    <row r="71" spans="1:4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291">
        <f>K70-J70</f>
        <v>0</v>
      </c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</row>
    <row r="72" spans="1:41" ht="18.75" customHeight="1" x14ac:dyDescent="0.25">
      <c r="A72" s="292" t="s">
        <v>304</v>
      </c>
      <c r="B72" s="292"/>
      <c r="C72" s="292"/>
      <c r="D72" s="292"/>
      <c r="E72" s="292"/>
      <c r="F72" s="292"/>
      <c r="G72" s="292"/>
      <c r="H72" s="292"/>
      <c r="I72" s="292"/>
      <c r="J72" s="292"/>
    </row>
    <row r="74" spans="1:41" x14ac:dyDescent="0.25">
      <c r="A74" s="52" t="s">
        <v>255</v>
      </c>
      <c r="B74" s="52"/>
      <c r="C74" s="294" t="s">
        <v>505</v>
      </c>
      <c r="D74" s="294"/>
      <c r="E74" s="294"/>
      <c r="F74" s="294"/>
      <c r="G74" s="294"/>
      <c r="H74" s="294"/>
      <c r="I74" s="294"/>
      <c r="J74" s="294"/>
    </row>
    <row r="75" spans="1:41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</row>
    <row r="76" spans="1:41" x14ac:dyDescent="0.25">
      <c r="A76" s="55" t="s">
        <v>256</v>
      </c>
      <c r="B76" s="55"/>
      <c r="C76" s="55"/>
      <c r="D76" s="294" t="s">
        <v>541</v>
      </c>
      <c r="E76" s="294"/>
      <c r="F76" s="294"/>
      <c r="G76" s="294"/>
      <c r="H76" s="294"/>
      <c r="I76" s="294"/>
      <c r="J76" s="294"/>
    </row>
    <row r="78" spans="1:41" ht="52.5" customHeight="1" x14ac:dyDescent="0.25">
      <c r="A78" s="82" t="s">
        <v>258</v>
      </c>
      <c r="B78" s="315" t="s">
        <v>305</v>
      </c>
      <c r="C78" s="315"/>
      <c r="D78" s="315"/>
      <c r="E78" s="315"/>
      <c r="F78" s="315"/>
      <c r="G78" s="315"/>
      <c r="H78" s="82" t="s">
        <v>306</v>
      </c>
      <c r="I78" s="82" t="s">
        <v>307</v>
      </c>
      <c r="J78" s="82" t="s">
        <v>308</v>
      </c>
    </row>
    <row r="79" spans="1:41" x14ac:dyDescent="0.25">
      <c r="A79" s="83">
        <v>1</v>
      </c>
      <c r="B79" s="314">
        <v>2</v>
      </c>
      <c r="C79" s="314"/>
      <c r="D79" s="314"/>
      <c r="E79" s="314"/>
      <c r="F79" s="314"/>
      <c r="G79" s="314"/>
      <c r="H79" s="83">
        <v>3</v>
      </c>
      <c r="I79" s="83">
        <v>4</v>
      </c>
      <c r="J79" s="83">
        <v>5</v>
      </c>
    </row>
    <row r="80" spans="1:41" ht="24" customHeight="1" x14ac:dyDescent="0.25">
      <c r="A80" s="46" t="s">
        <v>57</v>
      </c>
      <c r="B80" s="311"/>
      <c r="C80" s="312"/>
      <c r="D80" s="312"/>
      <c r="E80" s="312"/>
      <c r="F80" s="312"/>
      <c r="G80" s="313"/>
      <c r="H80" s="61"/>
      <c r="I80" s="61"/>
      <c r="J80" s="61"/>
    </row>
    <row r="81" spans="1:39" x14ac:dyDescent="0.25">
      <c r="A81" s="46" t="s">
        <v>59</v>
      </c>
      <c r="B81" s="311"/>
      <c r="C81" s="312"/>
      <c r="D81" s="312"/>
      <c r="E81" s="312"/>
      <c r="F81" s="312"/>
      <c r="G81" s="313"/>
      <c r="H81" s="61"/>
      <c r="I81" s="61"/>
      <c r="J81" s="61"/>
      <c r="K81" s="21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1"/>
      <c r="AJ81" s="251"/>
      <c r="AK81" s="251"/>
      <c r="AL81" s="251"/>
      <c r="AM81" s="251"/>
    </row>
    <row r="82" spans="1:39" x14ac:dyDescent="0.25">
      <c r="A82" s="46"/>
      <c r="B82" s="308" t="s">
        <v>269</v>
      </c>
      <c r="C82" s="309"/>
      <c r="D82" s="309"/>
      <c r="E82" s="309"/>
      <c r="F82" s="309"/>
      <c r="G82" s="310"/>
      <c r="H82" s="58"/>
      <c r="I82" s="83" t="s">
        <v>120</v>
      </c>
      <c r="J82" s="58">
        <f>SUM(J80:J81)</f>
        <v>0</v>
      </c>
      <c r="K82" s="340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51"/>
      <c r="AH82" s="251"/>
      <c r="AI82" s="251"/>
      <c r="AJ82" s="251"/>
      <c r="AK82" s="251"/>
      <c r="AL82" s="251"/>
      <c r="AM82" s="251"/>
    </row>
    <row r="83" spans="1:39" x14ac:dyDescent="0.25">
      <c r="K83" s="21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</row>
    <row r="84" spans="1:39" x14ac:dyDescent="0.25">
      <c r="A84" s="292" t="s">
        <v>309</v>
      </c>
      <c r="B84" s="292"/>
      <c r="C84" s="292"/>
      <c r="D84" s="292"/>
      <c r="E84" s="292"/>
      <c r="F84" s="292"/>
      <c r="G84" s="292"/>
      <c r="H84" s="292"/>
      <c r="I84" s="292"/>
      <c r="J84" s="292"/>
    </row>
    <row r="86" spans="1:39" x14ac:dyDescent="0.25">
      <c r="A86" s="52" t="s">
        <v>255</v>
      </c>
      <c r="B86" s="52"/>
      <c r="C86" s="294"/>
      <c r="D86" s="294"/>
      <c r="E86" s="294"/>
      <c r="F86" s="294"/>
      <c r="G86" s="294"/>
      <c r="H86" s="294"/>
      <c r="I86" s="294"/>
      <c r="J86" s="294"/>
    </row>
    <row r="87" spans="1:39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</row>
    <row r="88" spans="1:39" x14ac:dyDescent="0.25">
      <c r="A88" s="55" t="s">
        <v>256</v>
      </c>
      <c r="B88" s="55"/>
      <c r="C88" s="55"/>
      <c r="D88" s="294"/>
      <c r="E88" s="294"/>
      <c r="F88" s="294"/>
      <c r="G88" s="294"/>
      <c r="H88" s="294"/>
      <c r="I88" s="294"/>
      <c r="J88" s="294"/>
    </row>
    <row r="90" spans="1:39" s="80" customFormat="1" ht="30" customHeight="1" x14ac:dyDescent="0.25">
      <c r="A90" s="82" t="s">
        <v>258</v>
      </c>
      <c r="B90" s="315" t="s">
        <v>56</v>
      </c>
      <c r="C90" s="315"/>
      <c r="D90" s="315"/>
      <c r="E90" s="315"/>
      <c r="F90" s="315"/>
      <c r="G90" s="315"/>
      <c r="H90" s="82" t="s">
        <v>301</v>
      </c>
      <c r="I90" s="82" t="s">
        <v>302</v>
      </c>
      <c r="J90" s="82" t="s">
        <v>303</v>
      </c>
    </row>
    <row r="91" spans="1:39" s="80" customFormat="1" x14ac:dyDescent="0.25">
      <c r="A91" s="83">
        <v>1</v>
      </c>
      <c r="B91" s="314">
        <v>2</v>
      </c>
      <c r="C91" s="314"/>
      <c r="D91" s="314"/>
      <c r="E91" s="314"/>
      <c r="F91" s="314"/>
      <c r="G91" s="314"/>
      <c r="H91" s="83">
        <v>3</v>
      </c>
      <c r="I91" s="83">
        <v>4</v>
      </c>
      <c r="J91" s="83">
        <v>5</v>
      </c>
    </row>
    <row r="92" spans="1:39" x14ac:dyDescent="0.25">
      <c r="A92" s="51"/>
      <c r="B92" s="317"/>
      <c r="C92" s="317"/>
      <c r="D92" s="317"/>
      <c r="E92" s="317"/>
      <c r="F92" s="317"/>
      <c r="G92" s="317"/>
      <c r="H92" s="61"/>
      <c r="I92" s="61"/>
      <c r="J92" s="61"/>
    </row>
    <row r="93" spans="1:39" x14ac:dyDescent="0.25">
      <c r="A93" s="51"/>
      <c r="B93" s="317"/>
      <c r="C93" s="317"/>
      <c r="D93" s="317"/>
      <c r="E93" s="317"/>
      <c r="F93" s="317"/>
      <c r="G93" s="317"/>
      <c r="H93" s="61"/>
      <c r="I93" s="61"/>
      <c r="J93" s="61"/>
    </row>
    <row r="94" spans="1:39" x14ac:dyDescent="0.25">
      <c r="A94" s="46"/>
      <c r="B94" s="316" t="s">
        <v>269</v>
      </c>
      <c r="C94" s="316"/>
      <c r="D94" s="316"/>
      <c r="E94" s="316"/>
      <c r="F94" s="316"/>
      <c r="G94" s="316"/>
      <c r="H94" s="83" t="s">
        <v>120</v>
      </c>
      <c r="I94" s="83" t="s">
        <v>120</v>
      </c>
      <c r="J94" s="58"/>
      <c r="K94" s="211"/>
      <c r="L94" s="251"/>
      <c r="M94" s="251"/>
      <c r="N94" s="251"/>
      <c r="O94" s="251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1"/>
      <c r="AG94" s="251"/>
      <c r="AH94" s="251"/>
      <c r="AI94" s="251"/>
      <c r="AJ94" s="251"/>
      <c r="AK94" s="251"/>
      <c r="AL94" s="251"/>
    </row>
    <row r="96" spans="1:39" ht="15" customHeight="1" x14ac:dyDescent="0.25">
      <c r="A96" s="318" t="s">
        <v>310</v>
      </c>
      <c r="B96" s="318"/>
      <c r="C96" s="318"/>
      <c r="D96" s="318"/>
      <c r="E96" s="318"/>
      <c r="F96" s="318"/>
      <c r="G96" s="318"/>
      <c r="H96" s="318"/>
      <c r="I96" s="318"/>
      <c r="J96" s="318"/>
    </row>
    <row r="98" spans="1:31" x14ac:dyDescent="0.25">
      <c r="A98" s="52" t="s">
        <v>255</v>
      </c>
      <c r="B98" s="52"/>
      <c r="C98" s="294"/>
      <c r="D98" s="294"/>
      <c r="E98" s="294"/>
      <c r="F98" s="294"/>
      <c r="G98" s="294"/>
      <c r="H98" s="294"/>
      <c r="I98" s="294"/>
      <c r="J98" s="294"/>
    </row>
    <row r="99" spans="1:31" x14ac:dyDescent="0.25">
      <c r="A99" s="52"/>
      <c r="B99" s="52"/>
      <c r="C99" s="52"/>
      <c r="D99" s="53"/>
      <c r="E99" s="53"/>
      <c r="F99" s="52"/>
      <c r="G99" s="52"/>
      <c r="H99" s="52"/>
      <c r="I99" s="52"/>
      <c r="J99" s="52"/>
    </row>
    <row r="100" spans="1:31" x14ac:dyDescent="0.25">
      <c r="A100" s="55" t="s">
        <v>256</v>
      </c>
      <c r="B100" s="55"/>
      <c r="C100" s="55"/>
      <c r="D100" s="294"/>
      <c r="E100" s="294"/>
      <c r="F100" s="294"/>
      <c r="G100" s="294"/>
      <c r="H100" s="294"/>
      <c r="I100" s="294"/>
      <c r="J100" s="294"/>
    </row>
    <row r="102" spans="1:31" s="80" customFormat="1" ht="29.25" customHeight="1" x14ac:dyDescent="0.25">
      <c r="A102" s="82" t="s">
        <v>258</v>
      </c>
      <c r="B102" s="315" t="s">
        <v>56</v>
      </c>
      <c r="C102" s="315"/>
      <c r="D102" s="315"/>
      <c r="E102" s="315"/>
      <c r="F102" s="315"/>
      <c r="G102" s="315"/>
      <c r="H102" s="82" t="s">
        <v>301</v>
      </c>
      <c r="I102" s="82" t="s">
        <v>302</v>
      </c>
      <c r="J102" s="82" t="s">
        <v>303</v>
      </c>
    </row>
    <row r="103" spans="1:31" s="80" customFormat="1" x14ac:dyDescent="0.25">
      <c r="A103" s="83">
        <v>1</v>
      </c>
      <c r="B103" s="314">
        <v>2</v>
      </c>
      <c r="C103" s="314"/>
      <c r="D103" s="314"/>
      <c r="E103" s="314"/>
      <c r="F103" s="314"/>
      <c r="G103" s="314"/>
      <c r="H103" s="83">
        <v>3</v>
      </c>
      <c r="I103" s="83">
        <v>4</v>
      </c>
      <c r="J103" s="83">
        <v>5</v>
      </c>
    </row>
    <row r="104" spans="1:31" x14ac:dyDescent="0.25">
      <c r="A104" s="51"/>
      <c r="B104" s="317"/>
      <c r="C104" s="317"/>
      <c r="D104" s="317"/>
      <c r="E104" s="317"/>
      <c r="F104" s="317"/>
      <c r="G104" s="317"/>
      <c r="H104" s="61"/>
      <c r="I104" s="61"/>
      <c r="J104" s="61"/>
    </row>
    <row r="105" spans="1:31" x14ac:dyDescent="0.25">
      <c r="A105" s="51"/>
      <c r="B105" s="317"/>
      <c r="C105" s="317"/>
      <c r="D105" s="317"/>
      <c r="E105" s="317"/>
      <c r="F105" s="317"/>
      <c r="G105" s="317"/>
      <c r="H105" s="61"/>
      <c r="I105" s="61"/>
      <c r="J105" s="61"/>
    </row>
    <row r="106" spans="1:31" x14ac:dyDescent="0.25">
      <c r="A106" s="46"/>
      <c r="B106" s="308" t="s">
        <v>269</v>
      </c>
      <c r="C106" s="309"/>
      <c r="D106" s="309"/>
      <c r="E106" s="309"/>
      <c r="F106" s="309"/>
      <c r="G106" s="310"/>
      <c r="H106" s="83" t="s">
        <v>120</v>
      </c>
      <c r="I106" s="83" t="s">
        <v>120</v>
      </c>
      <c r="J106" s="58"/>
      <c r="K106" s="21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251"/>
      <c r="Z106" s="251"/>
      <c r="AA106" s="251"/>
      <c r="AB106" s="251"/>
      <c r="AC106" s="251"/>
      <c r="AD106" s="251"/>
      <c r="AE106" s="251"/>
    </row>
    <row r="108" spans="1:31" x14ac:dyDescent="0.25">
      <c r="A108" s="292" t="s">
        <v>311</v>
      </c>
      <c r="B108" s="292"/>
      <c r="C108" s="292"/>
      <c r="D108" s="292"/>
      <c r="E108" s="292"/>
      <c r="F108" s="292"/>
      <c r="G108" s="292"/>
      <c r="H108" s="292"/>
      <c r="I108" s="292"/>
      <c r="J108" s="292"/>
    </row>
    <row r="110" spans="1:31" x14ac:dyDescent="0.25">
      <c r="A110" s="52" t="s">
        <v>255</v>
      </c>
      <c r="B110" s="52"/>
      <c r="C110" s="294">
        <v>244</v>
      </c>
      <c r="D110" s="294"/>
      <c r="E110" s="294"/>
      <c r="F110" s="294"/>
      <c r="G110" s="294"/>
      <c r="H110" s="294"/>
      <c r="I110" s="294"/>
      <c r="J110" s="294"/>
    </row>
    <row r="111" spans="1:31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31" x14ac:dyDescent="0.25">
      <c r="A112" s="55" t="s">
        <v>256</v>
      </c>
      <c r="B112" s="55"/>
      <c r="C112" s="55"/>
      <c r="D112" s="294" t="s">
        <v>488</v>
      </c>
      <c r="E112" s="294"/>
      <c r="F112" s="294"/>
      <c r="G112" s="294"/>
      <c r="H112" s="294"/>
      <c r="I112" s="294"/>
      <c r="J112" s="294"/>
    </row>
    <row r="114" spans="1:34" x14ac:dyDescent="0.25">
      <c r="A114" s="292" t="s">
        <v>312</v>
      </c>
      <c r="B114" s="292"/>
      <c r="C114" s="292"/>
      <c r="D114" s="292"/>
      <c r="E114" s="292"/>
      <c r="F114" s="292"/>
      <c r="G114" s="292"/>
      <c r="H114" s="292"/>
      <c r="I114" s="292"/>
      <c r="J114" s="292"/>
    </row>
    <row r="116" spans="1:34" s="80" customFormat="1" ht="39" customHeight="1" x14ac:dyDescent="0.25">
      <c r="A116" s="82" t="s">
        <v>258</v>
      </c>
      <c r="B116" s="315" t="s">
        <v>305</v>
      </c>
      <c r="C116" s="315"/>
      <c r="D116" s="315"/>
      <c r="E116" s="315"/>
      <c r="F116" s="315"/>
      <c r="G116" s="82" t="s">
        <v>313</v>
      </c>
      <c r="H116" s="82" t="s">
        <v>314</v>
      </c>
      <c r="I116" s="82" t="s">
        <v>315</v>
      </c>
      <c r="J116" s="82" t="s">
        <v>275</v>
      </c>
    </row>
    <row r="117" spans="1:34" s="80" customFormat="1" x14ac:dyDescent="0.25">
      <c r="A117" s="83">
        <v>1</v>
      </c>
      <c r="B117" s="314">
        <v>2</v>
      </c>
      <c r="C117" s="314"/>
      <c r="D117" s="314"/>
      <c r="E117" s="314"/>
      <c r="F117" s="314"/>
      <c r="G117" s="83">
        <v>3</v>
      </c>
      <c r="H117" s="83">
        <v>4</v>
      </c>
      <c r="I117" s="83">
        <v>5</v>
      </c>
      <c r="J117" s="83">
        <v>6</v>
      </c>
    </row>
    <row r="118" spans="1:34" x14ac:dyDescent="0.25">
      <c r="A118" s="49" t="s">
        <v>57</v>
      </c>
      <c r="B118" s="311"/>
      <c r="C118" s="312"/>
      <c r="D118" s="312"/>
      <c r="E118" s="312"/>
      <c r="F118" s="313"/>
      <c r="G118" s="90">
        <v>1</v>
      </c>
      <c r="H118" s="91">
        <v>12</v>
      </c>
      <c r="I118" s="92"/>
      <c r="J118" s="92">
        <f>H118*I118</f>
        <v>0</v>
      </c>
    </row>
    <row r="119" spans="1:34" x14ac:dyDescent="0.25">
      <c r="A119" s="49"/>
      <c r="B119" s="311"/>
      <c r="C119" s="312"/>
      <c r="D119" s="312"/>
      <c r="E119" s="312"/>
      <c r="F119" s="313"/>
      <c r="G119" s="90"/>
      <c r="H119" s="91"/>
      <c r="I119" s="92"/>
      <c r="J119" s="92"/>
    </row>
    <row r="120" spans="1:34" x14ac:dyDescent="0.25">
      <c r="A120" s="49"/>
      <c r="B120" s="311"/>
      <c r="C120" s="312"/>
      <c r="D120" s="312"/>
      <c r="E120" s="312"/>
      <c r="F120" s="313"/>
      <c r="G120" s="90"/>
      <c r="H120" s="91"/>
      <c r="I120" s="92"/>
      <c r="J120" s="92"/>
    </row>
    <row r="121" spans="1:34" x14ac:dyDescent="0.25">
      <c r="A121" s="49"/>
      <c r="B121" s="311"/>
      <c r="C121" s="312"/>
      <c r="D121" s="312"/>
      <c r="E121" s="312"/>
      <c r="F121" s="313"/>
      <c r="G121" s="90"/>
      <c r="H121" s="91"/>
      <c r="I121" s="92"/>
      <c r="J121" s="92"/>
    </row>
    <row r="122" spans="1:34" x14ac:dyDescent="0.25">
      <c r="A122" s="49"/>
      <c r="B122" s="311"/>
      <c r="C122" s="312"/>
      <c r="D122" s="312"/>
      <c r="E122" s="312"/>
      <c r="F122" s="313"/>
      <c r="G122" s="90"/>
      <c r="H122" s="91"/>
      <c r="I122" s="92"/>
      <c r="J122" s="92"/>
    </row>
    <row r="123" spans="1:34" x14ac:dyDescent="0.25">
      <c r="A123" s="49"/>
      <c r="B123" s="308" t="s">
        <v>316</v>
      </c>
      <c r="C123" s="309"/>
      <c r="D123" s="309"/>
      <c r="E123" s="309"/>
      <c r="F123" s="310"/>
      <c r="G123" s="83" t="s">
        <v>120</v>
      </c>
      <c r="H123" s="83" t="s">
        <v>120</v>
      </c>
      <c r="I123" s="83" t="s">
        <v>120</v>
      </c>
      <c r="J123" s="89">
        <f>SUM(J118:J122)</f>
        <v>0</v>
      </c>
      <c r="K123" s="340"/>
      <c r="L123" s="251"/>
      <c r="M123" s="251"/>
      <c r="N123" s="251"/>
      <c r="O123" s="251"/>
      <c r="P123" s="251"/>
      <c r="Q123" s="251"/>
      <c r="R123" s="251"/>
      <c r="S123" s="251"/>
      <c r="T123" s="251"/>
      <c r="U123" s="251"/>
      <c r="V123" s="251"/>
      <c r="W123" s="251"/>
      <c r="X123" s="251"/>
      <c r="Y123" s="251"/>
      <c r="Z123" s="251"/>
      <c r="AA123" s="251"/>
      <c r="AB123" s="251"/>
      <c r="AC123" s="251"/>
      <c r="AD123" s="251"/>
      <c r="AE123" s="251"/>
      <c r="AF123" s="251"/>
      <c r="AG123" s="251"/>
      <c r="AH123" s="251"/>
    </row>
    <row r="124" spans="1:34" x14ac:dyDescent="0.25">
      <c r="K124" s="291">
        <f>K123-J123</f>
        <v>0</v>
      </c>
      <c r="L124" s="251"/>
      <c r="M124" s="251"/>
      <c r="N124" s="251"/>
      <c r="O124" s="251"/>
      <c r="P124" s="251"/>
      <c r="Q124" s="251"/>
      <c r="R124" s="251"/>
      <c r="S124" s="251"/>
      <c r="T124" s="251"/>
      <c r="U124" s="251"/>
      <c r="V124" s="251"/>
      <c r="W124" s="251"/>
      <c r="X124" s="251"/>
      <c r="Y124" s="251"/>
      <c r="Z124" s="251"/>
      <c r="AA124" s="251"/>
      <c r="AB124" s="251"/>
      <c r="AC124" s="251"/>
      <c r="AD124" s="251"/>
      <c r="AE124" s="251"/>
      <c r="AF124" s="251"/>
      <c r="AG124" s="251"/>
      <c r="AH124" s="251"/>
    </row>
    <row r="125" spans="1:34" x14ac:dyDescent="0.25">
      <c r="A125" s="292" t="s">
        <v>317</v>
      </c>
      <c r="B125" s="292"/>
      <c r="C125" s="292"/>
      <c r="D125" s="292"/>
      <c r="E125" s="292"/>
      <c r="F125" s="292"/>
      <c r="G125" s="292"/>
      <c r="H125" s="292"/>
      <c r="I125" s="292"/>
      <c r="J125" s="292"/>
    </row>
    <row r="127" spans="1:34" s="80" customFormat="1" ht="39.75" customHeight="1" x14ac:dyDescent="0.25">
      <c r="A127" s="82" t="s">
        <v>258</v>
      </c>
      <c r="B127" s="315" t="s">
        <v>305</v>
      </c>
      <c r="C127" s="315"/>
      <c r="D127" s="315"/>
      <c r="E127" s="315"/>
      <c r="F127" s="315"/>
      <c r="G127" s="315"/>
      <c r="H127" s="82" t="s">
        <v>318</v>
      </c>
      <c r="I127" s="82" t="s">
        <v>319</v>
      </c>
      <c r="J127" s="82" t="s">
        <v>320</v>
      </c>
    </row>
    <row r="128" spans="1:34" s="80" customFormat="1" ht="18.75" customHeight="1" x14ac:dyDescent="0.25">
      <c r="A128" s="83">
        <v>1</v>
      </c>
      <c r="B128" s="314">
        <v>2</v>
      </c>
      <c r="C128" s="314"/>
      <c r="D128" s="314"/>
      <c r="E128" s="314"/>
      <c r="F128" s="314"/>
      <c r="G128" s="314"/>
      <c r="H128" s="83">
        <v>3</v>
      </c>
      <c r="I128" s="83">
        <v>4</v>
      </c>
      <c r="J128" s="83">
        <v>5</v>
      </c>
    </row>
    <row r="129" spans="1:36" x14ac:dyDescent="0.25">
      <c r="A129" s="49" t="s">
        <v>57</v>
      </c>
      <c r="B129" s="305"/>
      <c r="C129" s="306"/>
      <c r="D129" s="306"/>
      <c r="E129" s="306"/>
      <c r="F129" s="306"/>
      <c r="G129" s="307"/>
      <c r="H129" s="91"/>
      <c r="I129" s="91"/>
      <c r="J129" s="92"/>
    </row>
    <row r="130" spans="1:36" x14ac:dyDescent="0.25">
      <c r="A130" s="49" t="s">
        <v>59</v>
      </c>
      <c r="B130" s="305"/>
      <c r="C130" s="306"/>
      <c r="D130" s="306"/>
      <c r="E130" s="306"/>
      <c r="F130" s="306"/>
      <c r="G130" s="307"/>
      <c r="H130" s="92"/>
      <c r="I130" s="91"/>
      <c r="J130" s="92"/>
    </row>
    <row r="131" spans="1:36" x14ac:dyDescent="0.25">
      <c r="A131" s="49"/>
      <c r="B131" s="344" t="s">
        <v>269</v>
      </c>
      <c r="C131" s="345"/>
      <c r="D131" s="345"/>
      <c r="E131" s="345"/>
      <c r="F131" s="345"/>
      <c r="G131" s="346"/>
      <c r="H131" s="89"/>
      <c r="I131" s="89"/>
      <c r="J131" s="89">
        <f>SUM(J129:J130)</f>
        <v>0</v>
      </c>
      <c r="K131" s="340"/>
      <c r="L131" s="251"/>
      <c r="M131" s="251"/>
      <c r="N131" s="251"/>
      <c r="O131" s="251"/>
      <c r="P131" s="251"/>
      <c r="Q131" s="251"/>
      <c r="R131" s="251"/>
      <c r="S131" s="251"/>
      <c r="T131" s="251"/>
      <c r="U131" s="251"/>
      <c r="V131" s="251"/>
      <c r="W131" s="251"/>
      <c r="X131" s="251"/>
      <c r="Y131" s="251"/>
      <c r="Z131" s="251"/>
      <c r="AA131" s="251"/>
      <c r="AB131" s="251"/>
      <c r="AC131" s="251"/>
      <c r="AD131" s="251"/>
      <c r="AE131" s="251"/>
    </row>
    <row r="132" spans="1:36" x14ac:dyDescent="0.25">
      <c r="K132" s="340">
        <f>K131-J131</f>
        <v>0</v>
      </c>
      <c r="L132" s="251"/>
      <c r="M132" s="251"/>
      <c r="N132" s="251"/>
      <c r="O132" s="251"/>
      <c r="P132" s="251"/>
      <c r="Q132" s="251"/>
      <c r="R132" s="251"/>
      <c r="S132" s="251"/>
      <c r="T132" s="251"/>
      <c r="U132" s="251"/>
      <c r="V132" s="251"/>
      <c r="W132" s="251"/>
      <c r="X132" s="251"/>
      <c r="Y132" s="251"/>
      <c r="Z132" s="251"/>
      <c r="AA132" s="251"/>
      <c r="AB132" s="251"/>
      <c r="AC132" s="251"/>
      <c r="AD132" s="251"/>
      <c r="AE132" s="251"/>
    </row>
    <row r="133" spans="1:36" x14ac:dyDescent="0.25">
      <c r="A133" s="292" t="s">
        <v>321</v>
      </c>
      <c r="B133" s="292"/>
      <c r="C133" s="292"/>
      <c r="D133" s="292"/>
      <c r="E133" s="292"/>
      <c r="F133" s="292"/>
      <c r="G133" s="292"/>
      <c r="H133" s="292"/>
      <c r="I133" s="292"/>
      <c r="J133" s="292"/>
    </row>
    <row r="135" spans="1:36" s="80" customFormat="1" ht="40.5" customHeight="1" x14ac:dyDescent="0.25">
      <c r="A135" s="82" t="s">
        <v>258</v>
      </c>
      <c r="B135" s="315" t="s">
        <v>56</v>
      </c>
      <c r="C135" s="315"/>
      <c r="D135" s="315"/>
      <c r="E135" s="315"/>
      <c r="F135" s="315"/>
      <c r="G135" s="82" t="s">
        <v>322</v>
      </c>
      <c r="H135" s="82" t="s">
        <v>323</v>
      </c>
      <c r="I135" s="82" t="s">
        <v>324</v>
      </c>
      <c r="J135" s="82" t="s">
        <v>325</v>
      </c>
    </row>
    <row r="136" spans="1:36" s="80" customFormat="1" x14ac:dyDescent="0.25">
      <c r="A136" s="83">
        <v>1</v>
      </c>
      <c r="B136" s="314">
        <v>2</v>
      </c>
      <c r="C136" s="314"/>
      <c r="D136" s="314"/>
      <c r="E136" s="314"/>
      <c r="F136" s="314"/>
      <c r="G136" s="83">
        <v>3</v>
      </c>
      <c r="H136" s="83">
        <v>4</v>
      </c>
      <c r="I136" s="83">
        <v>5</v>
      </c>
      <c r="J136" s="83">
        <v>6</v>
      </c>
    </row>
    <row r="137" spans="1:36" s="80" customFormat="1" ht="15" customHeight="1" x14ac:dyDescent="0.25">
      <c r="A137" s="83">
        <v>1</v>
      </c>
      <c r="B137" s="311" t="s">
        <v>514</v>
      </c>
      <c r="C137" s="312"/>
      <c r="D137" s="312"/>
      <c r="E137" s="312"/>
      <c r="F137" s="313"/>
      <c r="G137" s="83"/>
      <c r="H137" s="83"/>
      <c r="I137" s="83"/>
      <c r="J137" s="94">
        <f>'Раздел 1'!H144</f>
        <v>1122277.25</v>
      </c>
    </row>
    <row r="138" spans="1:36" x14ac:dyDescent="0.25">
      <c r="A138" s="49"/>
      <c r="B138" s="311"/>
      <c r="C138" s="312"/>
      <c r="D138" s="312"/>
      <c r="E138" s="312"/>
      <c r="F138" s="313"/>
      <c r="G138" s="58"/>
      <c r="H138" s="61"/>
      <c r="I138" s="62"/>
      <c r="J138" s="61"/>
    </row>
    <row r="139" spans="1:36" x14ac:dyDescent="0.25">
      <c r="A139" s="49"/>
      <c r="B139" s="308" t="s">
        <v>269</v>
      </c>
      <c r="C139" s="309"/>
      <c r="D139" s="309"/>
      <c r="E139" s="309"/>
      <c r="F139" s="310"/>
      <c r="G139" s="83" t="s">
        <v>120</v>
      </c>
      <c r="H139" s="83" t="s">
        <v>120</v>
      </c>
      <c r="I139" s="83" t="s">
        <v>120</v>
      </c>
      <c r="J139" s="89">
        <f>SUM(J137:J138)</f>
        <v>1122277.25</v>
      </c>
      <c r="K139" s="340">
        <f>'Раздел 1'!H144</f>
        <v>1122277.25</v>
      </c>
      <c r="L139" s="251"/>
      <c r="M139" s="251"/>
      <c r="N139" s="251"/>
      <c r="O139" s="251"/>
      <c r="P139" s="251"/>
      <c r="Q139" s="251"/>
      <c r="R139" s="251"/>
      <c r="S139" s="251"/>
      <c r="T139" s="251"/>
      <c r="U139" s="251"/>
      <c r="V139" s="251"/>
      <c r="W139" s="251"/>
      <c r="X139" s="251"/>
      <c r="Y139" s="251"/>
      <c r="Z139" s="251"/>
      <c r="AA139" s="251"/>
      <c r="AB139" s="251"/>
      <c r="AC139" s="251"/>
      <c r="AD139" s="251"/>
      <c r="AE139" s="251"/>
      <c r="AF139" s="251"/>
      <c r="AG139" s="251"/>
      <c r="AH139" s="251"/>
      <c r="AI139" s="251"/>
      <c r="AJ139" s="251"/>
    </row>
    <row r="140" spans="1:36" x14ac:dyDescent="0.25">
      <c r="K140" s="340">
        <f>K139-J139</f>
        <v>0</v>
      </c>
      <c r="L140" s="251"/>
      <c r="M140" s="251"/>
      <c r="N140" s="251"/>
      <c r="O140" s="251"/>
      <c r="P140" s="251"/>
      <c r="Q140" s="251"/>
      <c r="R140" s="251"/>
      <c r="S140" s="251"/>
      <c r="T140" s="251"/>
      <c r="U140" s="251"/>
      <c r="V140" s="251"/>
      <c r="W140" s="251"/>
      <c r="X140" s="251"/>
      <c r="Y140" s="251"/>
      <c r="Z140" s="251"/>
      <c r="AA140" s="251"/>
      <c r="AB140" s="251"/>
      <c r="AC140" s="251"/>
      <c r="AD140" s="251"/>
      <c r="AE140" s="251"/>
      <c r="AF140" s="251"/>
      <c r="AG140" s="251"/>
      <c r="AH140" s="251"/>
      <c r="AI140" s="251"/>
      <c r="AJ140" s="251"/>
    </row>
    <row r="141" spans="1:36" x14ac:dyDescent="0.25">
      <c r="A141" s="292" t="s">
        <v>326</v>
      </c>
      <c r="B141" s="292"/>
      <c r="C141" s="292"/>
      <c r="D141" s="292"/>
      <c r="E141" s="292"/>
      <c r="F141" s="292"/>
      <c r="G141" s="292"/>
      <c r="H141" s="292"/>
      <c r="I141" s="292"/>
      <c r="J141" s="292"/>
    </row>
    <row r="143" spans="1:36" ht="36.75" customHeight="1" x14ac:dyDescent="0.25">
      <c r="A143" s="82" t="s">
        <v>258</v>
      </c>
      <c r="B143" s="315" t="s">
        <v>56</v>
      </c>
      <c r="C143" s="315"/>
      <c r="D143" s="315"/>
      <c r="E143" s="315"/>
      <c r="F143" s="315"/>
      <c r="G143" s="315"/>
      <c r="H143" s="82" t="s">
        <v>327</v>
      </c>
      <c r="I143" s="82" t="s">
        <v>328</v>
      </c>
      <c r="J143" s="82" t="s">
        <v>329</v>
      </c>
    </row>
    <row r="144" spans="1:36" x14ac:dyDescent="0.25">
      <c r="A144" s="83">
        <v>1</v>
      </c>
      <c r="B144" s="314">
        <v>2</v>
      </c>
      <c r="C144" s="314"/>
      <c r="D144" s="314"/>
      <c r="E144" s="314"/>
      <c r="F144" s="314"/>
      <c r="G144" s="314"/>
      <c r="H144" s="83">
        <v>4</v>
      </c>
      <c r="I144" s="83">
        <v>5</v>
      </c>
      <c r="J144" s="83">
        <v>6</v>
      </c>
    </row>
    <row r="145" spans="1:41" x14ac:dyDescent="0.25">
      <c r="A145" s="49"/>
      <c r="B145" s="317"/>
      <c r="C145" s="317"/>
      <c r="D145" s="317"/>
      <c r="E145" s="317"/>
      <c r="F145" s="317"/>
      <c r="G145" s="317"/>
      <c r="H145" s="60"/>
      <c r="I145" s="60"/>
      <c r="J145" s="60"/>
    </row>
    <row r="146" spans="1:41" x14ac:dyDescent="0.25">
      <c r="A146" s="49"/>
      <c r="B146" s="317"/>
      <c r="C146" s="317"/>
      <c r="D146" s="317"/>
      <c r="E146" s="317"/>
      <c r="F146" s="317"/>
      <c r="G146" s="317"/>
      <c r="H146" s="60"/>
      <c r="I146" s="60"/>
      <c r="J146" s="60"/>
    </row>
    <row r="147" spans="1:41" x14ac:dyDescent="0.25">
      <c r="A147" s="49"/>
      <c r="B147" s="316" t="s">
        <v>269</v>
      </c>
      <c r="C147" s="316"/>
      <c r="D147" s="316"/>
      <c r="E147" s="316"/>
      <c r="F147" s="316"/>
      <c r="G147" s="316"/>
      <c r="H147" s="83" t="s">
        <v>120</v>
      </c>
      <c r="I147" s="83" t="s">
        <v>120</v>
      </c>
      <c r="J147" s="83" t="s">
        <v>120</v>
      </c>
      <c r="K147" s="211"/>
      <c r="L147" s="251"/>
      <c r="M147" s="251"/>
      <c r="N147" s="251"/>
      <c r="O147" s="251"/>
      <c r="P147" s="251"/>
      <c r="Q147" s="251"/>
      <c r="R147" s="251"/>
      <c r="S147" s="251"/>
      <c r="T147" s="251"/>
      <c r="U147" s="251"/>
      <c r="V147" s="251"/>
      <c r="W147" s="251"/>
      <c r="X147" s="251"/>
      <c r="Y147" s="251"/>
      <c r="Z147" s="251"/>
      <c r="AA147" s="251"/>
      <c r="AB147" s="251"/>
      <c r="AC147" s="251"/>
      <c r="AD147" s="251"/>
      <c r="AE147" s="251"/>
      <c r="AF147" s="251"/>
      <c r="AG147" s="251"/>
      <c r="AH147" s="251"/>
      <c r="AI147" s="251"/>
      <c r="AJ147" s="251"/>
      <c r="AK147" s="251"/>
      <c r="AL147" s="251"/>
    </row>
    <row r="149" spans="1:41" x14ac:dyDescent="0.25">
      <c r="A149" s="292" t="s">
        <v>330</v>
      </c>
      <c r="B149" s="292"/>
      <c r="C149" s="292"/>
      <c r="D149" s="292"/>
      <c r="E149" s="292"/>
      <c r="F149" s="292"/>
      <c r="G149" s="292"/>
      <c r="H149" s="292"/>
      <c r="I149" s="292"/>
      <c r="J149" s="292"/>
    </row>
    <row r="151" spans="1:41" s="80" customFormat="1" ht="39" customHeight="1" x14ac:dyDescent="0.25">
      <c r="A151" s="47" t="s">
        <v>258</v>
      </c>
      <c r="B151" s="299" t="s">
        <v>305</v>
      </c>
      <c r="C151" s="300"/>
      <c r="D151" s="300"/>
      <c r="E151" s="300"/>
      <c r="F151" s="300"/>
      <c r="G151" s="301"/>
      <c r="H151" s="47" t="s">
        <v>331</v>
      </c>
      <c r="I151" s="47" t="s">
        <v>332</v>
      </c>
      <c r="J151" s="82" t="s">
        <v>333</v>
      </c>
    </row>
    <row r="152" spans="1:41" s="80" customFormat="1" x14ac:dyDescent="0.25">
      <c r="A152" s="83">
        <v>1</v>
      </c>
      <c r="B152" s="302">
        <v>2</v>
      </c>
      <c r="C152" s="303"/>
      <c r="D152" s="303"/>
      <c r="E152" s="303"/>
      <c r="F152" s="303"/>
      <c r="G152" s="304"/>
      <c r="H152" s="83">
        <v>3</v>
      </c>
      <c r="I152" s="83">
        <v>4</v>
      </c>
      <c r="J152" s="83">
        <v>5</v>
      </c>
    </row>
    <row r="153" spans="1:41" s="80" customFormat="1" x14ac:dyDescent="0.25">
      <c r="A153" s="83">
        <v>1</v>
      </c>
      <c r="B153" s="311"/>
      <c r="C153" s="312"/>
      <c r="D153" s="312"/>
      <c r="E153" s="312"/>
      <c r="F153" s="312"/>
      <c r="G153" s="313"/>
      <c r="H153" s="83"/>
      <c r="I153" s="83"/>
      <c r="J153" s="94"/>
    </row>
    <row r="154" spans="1:41" s="80" customFormat="1" x14ac:dyDescent="0.25">
      <c r="A154" s="83">
        <v>2</v>
      </c>
      <c r="B154" s="311"/>
      <c r="C154" s="312"/>
      <c r="D154" s="312"/>
      <c r="E154" s="312"/>
      <c r="F154" s="312"/>
      <c r="G154" s="313"/>
      <c r="H154" s="83"/>
      <c r="I154" s="83"/>
      <c r="J154" s="94"/>
    </row>
    <row r="155" spans="1:41" x14ac:dyDescent="0.25">
      <c r="A155" s="46"/>
      <c r="B155" s="311"/>
      <c r="C155" s="312"/>
      <c r="D155" s="312"/>
      <c r="E155" s="312"/>
      <c r="F155" s="312"/>
      <c r="G155" s="313"/>
      <c r="H155" s="58"/>
      <c r="I155" s="58"/>
      <c r="J155" s="89"/>
    </row>
    <row r="156" spans="1:41" x14ac:dyDescent="0.25">
      <c r="A156" s="46"/>
      <c r="B156" s="311"/>
      <c r="C156" s="312"/>
      <c r="D156" s="312"/>
      <c r="E156" s="312"/>
      <c r="F156" s="312"/>
      <c r="G156" s="313"/>
      <c r="H156" s="58"/>
      <c r="I156" s="58"/>
      <c r="J156" s="95"/>
    </row>
    <row r="157" spans="1:41" x14ac:dyDescent="0.25">
      <c r="A157" s="46"/>
      <c r="B157" s="308" t="s">
        <v>269</v>
      </c>
      <c r="C157" s="309"/>
      <c r="D157" s="309"/>
      <c r="E157" s="309"/>
      <c r="F157" s="309"/>
      <c r="G157" s="310"/>
      <c r="H157" s="83" t="s">
        <v>120</v>
      </c>
      <c r="I157" s="83" t="s">
        <v>120</v>
      </c>
      <c r="J157" s="89">
        <f>SUM(J153:J156)</f>
        <v>0</v>
      </c>
      <c r="K157" s="340"/>
      <c r="L157" s="251"/>
      <c r="M157" s="251"/>
      <c r="N157" s="251"/>
      <c r="O157" s="251"/>
      <c r="P157" s="251"/>
      <c r="Q157" s="251"/>
      <c r="R157" s="251"/>
      <c r="S157" s="251"/>
      <c r="T157" s="251"/>
      <c r="U157" s="251"/>
      <c r="V157" s="251"/>
      <c r="W157" s="251"/>
      <c r="X157" s="251"/>
      <c r="Y157" s="251"/>
      <c r="Z157" s="251"/>
      <c r="AA157" s="251"/>
      <c r="AB157" s="251"/>
      <c r="AC157" s="251"/>
      <c r="AD157" s="251"/>
      <c r="AE157" s="251"/>
      <c r="AF157" s="251"/>
      <c r="AG157" s="251"/>
      <c r="AH157" s="251"/>
      <c r="AI157" s="251"/>
      <c r="AJ157" s="251"/>
      <c r="AK157" s="251"/>
      <c r="AL157" s="251"/>
      <c r="AM157" s="251"/>
      <c r="AN157" s="251"/>
      <c r="AO157" s="251"/>
    </row>
    <row r="158" spans="1:41" x14ac:dyDescent="0.25">
      <c r="K158" s="291">
        <f>K157-J157</f>
        <v>0</v>
      </c>
      <c r="L158" s="251"/>
      <c r="M158" s="251"/>
      <c r="N158" s="251"/>
      <c r="O158" s="251"/>
      <c r="P158" s="251"/>
      <c r="Q158" s="251"/>
      <c r="R158" s="251"/>
      <c r="S158" s="251"/>
      <c r="T158" s="251"/>
      <c r="U158" s="251"/>
      <c r="V158" s="251"/>
      <c r="W158" s="251"/>
      <c r="X158" s="251"/>
      <c r="Y158" s="251"/>
      <c r="Z158" s="251"/>
      <c r="AA158" s="251"/>
      <c r="AB158" s="251"/>
      <c r="AC158" s="251"/>
      <c r="AD158" s="251"/>
      <c r="AE158" s="251"/>
      <c r="AF158" s="251"/>
      <c r="AG158" s="251"/>
      <c r="AH158" s="251"/>
      <c r="AI158" s="251"/>
      <c r="AJ158" s="251"/>
      <c r="AK158" s="251"/>
      <c r="AL158" s="251"/>
      <c r="AM158" s="251"/>
      <c r="AN158" s="251"/>
      <c r="AO158" s="251"/>
    </row>
    <row r="159" spans="1:41" x14ac:dyDescent="0.25">
      <c r="A159" s="292" t="s">
        <v>334</v>
      </c>
      <c r="B159" s="292"/>
      <c r="C159" s="292"/>
      <c r="D159" s="292"/>
      <c r="E159" s="292"/>
      <c r="F159" s="292"/>
      <c r="G159" s="292"/>
      <c r="H159" s="292"/>
      <c r="I159" s="292"/>
      <c r="J159" s="292"/>
    </row>
    <row r="161" spans="1:36" s="80" customFormat="1" ht="27" customHeight="1" x14ac:dyDescent="0.25">
      <c r="A161" s="82" t="s">
        <v>258</v>
      </c>
      <c r="B161" s="315" t="s">
        <v>305</v>
      </c>
      <c r="C161" s="315"/>
      <c r="D161" s="315"/>
      <c r="E161" s="315"/>
      <c r="F161" s="315"/>
      <c r="G161" s="315"/>
      <c r="H161" s="315"/>
      <c r="I161" s="82" t="s">
        <v>335</v>
      </c>
      <c r="J161" s="82" t="s">
        <v>336</v>
      </c>
    </row>
    <row r="162" spans="1:36" s="80" customFormat="1" x14ac:dyDescent="0.25">
      <c r="A162" s="83">
        <v>1</v>
      </c>
      <c r="B162" s="314">
        <v>2</v>
      </c>
      <c r="C162" s="314"/>
      <c r="D162" s="314"/>
      <c r="E162" s="314"/>
      <c r="F162" s="314"/>
      <c r="G162" s="314"/>
      <c r="H162" s="314"/>
      <c r="I162" s="83">
        <v>3</v>
      </c>
      <c r="J162" s="83">
        <v>4</v>
      </c>
    </row>
    <row r="163" spans="1:36" x14ac:dyDescent="0.25">
      <c r="A163" s="49"/>
      <c r="B163" s="317" t="s">
        <v>540</v>
      </c>
      <c r="C163" s="317"/>
      <c r="D163" s="317"/>
      <c r="E163" s="317"/>
      <c r="F163" s="317"/>
      <c r="G163" s="317"/>
      <c r="H163" s="317"/>
      <c r="I163" s="58"/>
      <c r="J163" s="58">
        <f>'Раздел 1'!H150</f>
        <v>212850</v>
      </c>
    </row>
    <row r="164" spans="1:36" x14ac:dyDescent="0.25">
      <c r="A164" s="49"/>
      <c r="B164" s="317"/>
      <c r="C164" s="317"/>
      <c r="D164" s="317"/>
      <c r="E164" s="317"/>
      <c r="F164" s="317"/>
      <c r="G164" s="317"/>
      <c r="H164" s="317"/>
      <c r="I164" s="58"/>
      <c r="J164" s="58"/>
    </row>
    <row r="165" spans="1:36" x14ac:dyDescent="0.25">
      <c r="A165" s="46"/>
      <c r="B165" s="343" t="s">
        <v>269</v>
      </c>
      <c r="C165" s="343"/>
      <c r="D165" s="343"/>
      <c r="E165" s="343"/>
      <c r="F165" s="343"/>
      <c r="G165" s="343"/>
      <c r="H165" s="343"/>
      <c r="I165" s="83" t="s">
        <v>120</v>
      </c>
      <c r="J165" s="58">
        <f>SUM(J163:J164)</f>
        <v>212850</v>
      </c>
      <c r="K165" s="340">
        <f>'Раздел 1'!H150</f>
        <v>212850</v>
      </c>
      <c r="L165" s="251"/>
      <c r="M165" s="251"/>
      <c r="N165" s="251"/>
      <c r="O165" s="251"/>
      <c r="P165" s="251"/>
      <c r="Q165" s="251"/>
      <c r="R165" s="251"/>
      <c r="S165" s="251"/>
      <c r="T165" s="251"/>
      <c r="U165" s="251"/>
      <c r="V165" s="251"/>
      <c r="W165" s="251"/>
      <c r="X165" s="251"/>
      <c r="Y165" s="251"/>
      <c r="Z165" s="251"/>
      <c r="AA165" s="251"/>
      <c r="AB165" s="251"/>
      <c r="AC165" s="251"/>
      <c r="AD165" s="251"/>
      <c r="AE165" s="251"/>
      <c r="AF165" s="251"/>
      <c r="AG165" s="251"/>
      <c r="AH165" s="251"/>
      <c r="AI165" s="251"/>
      <c r="AJ165" s="251"/>
    </row>
    <row r="166" spans="1:36" x14ac:dyDescent="0.25">
      <c r="K166" s="340">
        <f>K165-J165</f>
        <v>0</v>
      </c>
      <c r="L166" s="251"/>
      <c r="M166" s="251"/>
      <c r="N166" s="251"/>
      <c r="O166" s="251"/>
      <c r="P166" s="251"/>
      <c r="Q166" s="251"/>
      <c r="R166" s="251"/>
      <c r="S166" s="251"/>
      <c r="T166" s="251"/>
      <c r="U166" s="251"/>
      <c r="V166" s="251"/>
      <c r="W166" s="251"/>
      <c r="X166" s="251"/>
      <c r="Y166" s="251"/>
      <c r="Z166" s="251"/>
      <c r="AA166" s="251"/>
      <c r="AB166" s="251"/>
      <c r="AC166" s="251"/>
      <c r="AD166" s="251"/>
      <c r="AE166" s="251"/>
      <c r="AF166" s="251"/>
      <c r="AG166" s="251"/>
      <c r="AH166" s="251"/>
      <c r="AI166" s="251"/>
      <c r="AJ166" s="251"/>
    </row>
    <row r="167" spans="1:36" ht="15" customHeight="1" x14ac:dyDescent="0.25">
      <c r="A167" s="318" t="s">
        <v>337</v>
      </c>
      <c r="B167" s="318"/>
      <c r="C167" s="318"/>
      <c r="D167" s="318"/>
      <c r="E167" s="318"/>
      <c r="F167" s="318"/>
      <c r="G167" s="318"/>
      <c r="H167" s="318"/>
      <c r="I167" s="318"/>
      <c r="J167" s="318"/>
    </row>
    <row r="169" spans="1:36" s="80" customFormat="1" ht="25.5" customHeight="1" x14ac:dyDescent="0.25">
      <c r="A169" s="82" t="s">
        <v>258</v>
      </c>
      <c r="B169" s="315" t="s">
        <v>305</v>
      </c>
      <c r="C169" s="315"/>
      <c r="D169" s="315"/>
      <c r="E169" s="315"/>
      <c r="F169" s="315"/>
      <c r="G169" s="315"/>
      <c r="H169" s="82" t="s">
        <v>327</v>
      </c>
      <c r="I169" s="82" t="s">
        <v>338</v>
      </c>
      <c r="J169" s="82" t="s">
        <v>339</v>
      </c>
    </row>
    <row r="170" spans="1:36" s="80" customFormat="1" x14ac:dyDescent="0.25">
      <c r="A170" s="83">
        <v>1</v>
      </c>
      <c r="B170" s="314">
        <v>2</v>
      </c>
      <c r="C170" s="314"/>
      <c r="D170" s="314"/>
      <c r="E170" s="314"/>
      <c r="F170" s="314"/>
      <c r="G170" s="314"/>
      <c r="H170" s="83">
        <v>3</v>
      </c>
      <c r="I170" s="83">
        <v>4</v>
      </c>
      <c r="J170" s="83">
        <v>5</v>
      </c>
    </row>
    <row r="171" spans="1:36" s="80" customFormat="1" x14ac:dyDescent="0.25">
      <c r="A171" s="83">
        <v>1</v>
      </c>
      <c r="B171" s="317" t="s">
        <v>542</v>
      </c>
      <c r="C171" s="317"/>
      <c r="D171" s="317"/>
      <c r="E171" s="317"/>
      <c r="F171" s="317"/>
      <c r="G171" s="317"/>
      <c r="H171" s="83"/>
      <c r="I171" s="83"/>
      <c r="J171" s="94">
        <f>'Раздел 1'!H162+'Раздел 1'!H163</f>
        <v>426271.66</v>
      </c>
    </row>
    <row r="172" spans="1:36" s="80" customFormat="1" x14ac:dyDescent="0.25">
      <c r="A172" s="83">
        <v>2</v>
      </c>
      <c r="B172" s="317" t="s">
        <v>543</v>
      </c>
      <c r="C172" s="317"/>
      <c r="D172" s="317"/>
      <c r="E172" s="317"/>
      <c r="F172" s="317"/>
      <c r="G172" s="317"/>
      <c r="H172" s="83"/>
      <c r="I172" s="83"/>
      <c r="J172" s="94">
        <f>'Раздел 1'!H171+'Раздел 1'!H172</f>
        <v>10968103.560000001</v>
      </c>
    </row>
    <row r="173" spans="1:36" s="80" customFormat="1" ht="15" customHeight="1" x14ac:dyDescent="0.25">
      <c r="A173" s="83">
        <v>3</v>
      </c>
      <c r="B173" s="317" t="s">
        <v>544</v>
      </c>
      <c r="C173" s="317"/>
      <c r="D173" s="317"/>
      <c r="E173" s="317"/>
      <c r="F173" s="317"/>
      <c r="G173" s="317"/>
      <c r="H173" s="83"/>
      <c r="I173" s="83"/>
      <c r="J173" s="94">
        <f>'Раздел 1'!H180</f>
        <v>100000</v>
      </c>
    </row>
    <row r="174" spans="1:36" s="80" customFormat="1" ht="15" customHeight="1" x14ac:dyDescent="0.25">
      <c r="A174" s="83">
        <v>4</v>
      </c>
      <c r="B174" s="317" t="s">
        <v>545</v>
      </c>
      <c r="C174" s="317"/>
      <c r="D174" s="317"/>
      <c r="E174" s="317"/>
      <c r="F174" s="317"/>
      <c r="G174" s="317"/>
      <c r="H174" s="83"/>
      <c r="I174" s="83"/>
      <c r="J174" s="94">
        <f>'Раздел 1'!H181</f>
        <v>30000</v>
      </c>
    </row>
    <row r="175" spans="1:36" x14ac:dyDescent="0.25">
      <c r="A175" s="46"/>
      <c r="B175" s="316" t="s">
        <v>269</v>
      </c>
      <c r="C175" s="316"/>
      <c r="D175" s="316"/>
      <c r="E175" s="316"/>
      <c r="F175" s="316"/>
      <c r="G175" s="316"/>
      <c r="H175" s="58"/>
      <c r="I175" s="83" t="s">
        <v>120</v>
      </c>
      <c r="J175" s="89">
        <f>SUM(J171:J174)</f>
        <v>11524375.220000001</v>
      </c>
      <c r="K175" s="340">
        <f>'Раздел 1'!H162+'Раздел 1'!H163+'Раздел 1'!H171+'Раздел 1'!H172+'Раздел 1'!H180+'Раздел 1'!H181</f>
        <v>11524375.220000001</v>
      </c>
      <c r="L175" s="251"/>
      <c r="M175" s="251"/>
      <c r="N175" s="251"/>
      <c r="O175" s="251"/>
      <c r="P175" s="251"/>
      <c r="Q175" s="251"/>
      <c r="R175" s="251"/>
      <c r="S175" s="251"/>
      <c r="T175" s="251"/>
      <c r="U175" s="251"/>
      <c r="V175" s="251"/>
      <c r="W175" s="251"/>
      <c r="X175" s="251"/>
      <c r="Y175" s="251"/>
      <c r="Z175" s="251"/>
      <c r="AA175" s="251"/>
      <c r="AB175" s="251"/>
      <c r="AC175" s="251"/>
      <c r="AD175" s="251"/>
      <c r="AE175" s="251"/>
      <c r="AF175" s="251"/>
      <c r="AG175" s="251"/>
      <c r="AH175" s="251"/>
    </row>
    <row r="176" spans="1:36" x14ac:dyDescent="0.25">
      <c r="K176" s="340">
        <f>K175-J175</f>
        <v>0</v>
      </c>
      <c r="L176" s="251"/>
      <c r="M176" s="251"/>
      <c r="N176" s="251"/>
      <c r="O176" s="251"/>
      <c r="P176" s="251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  <c r="AA176" s="251"/>
      <c r="AB176" s="251"/>
      <c r="AC176" s="251"/>
      <c r="AD176" s="251"/>
      <c r="AE176" s="251"/>
      <c r="AF176" s="251"/>
      <c r="AG176" s="251"/>
      <c r="AH176" s="251"/>
    </row>
    <row r="178" spans="1:91" x14ac:dyDescent="0.25">
      <c r="A178" s="41" t="s">
        <v>340</v>
      </c>
      <c r="K178" s="291">
        <f>K175+K165+K157+K147+K139+K131+K123+K106+K94+K82+K70+K56+K37+K29+L21+L22</f>
        <v>12859502.470000001</v>
      </c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1"/>
      <c r="Y178" s="251"/>
      <c r="Z178" s="251"/>
      <c r="AA178" s="251"/>
      <c r="AB178" s="251"/>
      <c r="AC178" s="251"/>
      <c r="AD178" s="251"/>
      <c r="AE178" s="251"/>
      <c r="AF178" s="251"/>
      <c r="AG178" s="251"/>
      <c r="AH178" s="251"/>
      <c r="AI178" s="251"/>
      <c r="AJ178" s="251"/>
      <c r="AK178" s="251"/>
      <c r="AL178" s="251"/>
    </row>
    <row r="179" spans="1:91" x14ac:dyDescent="0.25">
      <c r="A179" s="41" t="s">
        <v>341</v>
      </c>
      <c r="D179" s="251" t="s">
        <v>429</v>
      </c>
      <c r="E179" s="251"/>
      <c r="F179" s="80" t="s">
        <v>342</v>
      </c>
      <c r="G179" s="251" t="s">
        <v>431</v>
      </c>
      <c r="H179" s="251"/>
      <c r="K179" s="291">
        <f>'Раздел 1'!H144+'Раздел 1'!H150+'Раздел 1'!H162+'Раздел 1'!H163+'Раздел 1'!H171+'Раздел 1'!H172+'Раздел 1'!H180+'Раздел 1'!H181</f>
        <v>12859502.470000001</v>
      </c>
      <c r="L179" s="251"/>
      <c r="M179" s="251"/>
      <c r="N179" s="251"/>
      <c r="O179" s="251"/>
      <c r="P179" s="251"/>
      <c r="Q179" s="251"/>
      <c r="R179" s="251"/>
      <c r="S179" s="251"/>
      <c r="T179" s="251"/>
      <c r="U179" s="251"/>
      <c r="V179" s="251"/>
      <c r="W179" s="251"/>
      <c r="X179" s="251"/>
      <c r="Y179" s="251"/>
      <c r="Z179" s="251"/>
      <c r="AA179" s="251"/>
      <c r="AB179" s="251"/>
      <c r="AC179" s="251"/>
      <c r="AD179" s="251"/>
      <c r="AE179" s="251"/>
      <c r="AF179" s="251"/>
      <c r="AG179" s="251"/>
      <c r="AH179" s="251"/>
      <c r="AI179" s="251"/>
      <c r="AJ179" s="251"/>
      <c r="AK179" s="251"/>
      <c r="AL179" s="251"/>
    </row>
    <row r="180" spans="1:91" s="81" customFormat="1" ht="11.25" x14ac:dyDescent="0.25">
      <c r="D180" s="338" t="s">
        <v>343</v>
      </c>
      <c r="E180" s="338"/>
      <c r="F180" s="81" t="s">
        <v>344</v>
      </c>
      <c r="G180" s="338" t="s">
        <v>345</v>
      </c>
      <c r="H180" s="338"/>
    </row>
    <row r="181" spans="1:91" x14ac:dyDescent="0.25">
      <c r="K181" s="291">
        <f>K179-K178</f>
        <v>0</v>
      </c>
      <c r="L181" s="251"/>
      <c r="M181" s="251"/>
      <c r="N181" s="25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  <c r="AA181" s="251"/>
      <c r="AB181" s="251"/>
      <c r="AC181" s="251"/>
      <c r="AD181" s="251"/>
      <c r="AE181" s="251"/>
      <c r="AF181" s="251"/>
      <c r="AG181" s="251"/>
      <c r="AH181" s="251"/>
      <c r="AI181" s="251"/>
      <c r="AJ181" s="251"/>
      <c r="AK181" s="251"/>
      <c r="AL181" s="251"/>
    </row>
    <row r="182" spans="1:91" x14ac:dyDescent="0.25">
      <c r="A182" s="41" t="s">
        <v>346</v>
      </c>
      <c r="D182" s="251" t="s">
        <v>430</v>
      </c>
      <c r="E182" s="251"/>
      <c r="F182" s="80" t="s">
        <v>342</v>
      </c>
      <c r="G182" s="251" t="s">
        <v>432</v>
      </c>
      <c r="H182" s="251"/>
    </row>
    <row r="183" spans="1:91" x14ac:dyDescent="0.25">
      <c r="A183" s="81"/>
      <c r="B183" s="81"/>
      <c r="C183" s="81"/>
      <c r="D183" s="338" t="s">
        <v>343</v>
      </c>
      <c r="E183" s="338"/>
      <c r="F183" s="81" t="s">
        <v>347</v>
      </c>
      <c r="G183" s="338" t="s">
        <v>348</v>
      </c>
      <c r="H183" s="338"/>
    </row>
    <row r="185" spans="1:91" x14ac:dyDescent="0.25">
      <c r="A185" s="41" t="s">
        <v>349</v>
      </c>
    </row>
    <row r="187" spans="1:91" ht="15.75" thickBot="1" x14ac:dyDescent="0.3"/>
    <row r="188" spans="1:91" x14ac:dyDescent="0.25">
      <c r="A188" s="67" t="s">
        <v>350</v>
      </c>
      <c r="B188" s="65"/>
      <c r="C188" s="65"/>
      <c r="D188" s="65"/>
      <c r="E188" s="65"/>
      <c r="F188" s="65"/>
      <c r="G188" s="65"/>
      <c r="H188" s="66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</row>
    <row r="189" spans="1:91" x14ac:dyDescent="0.25">
      <c r="A189" s="68"/>
      <c r="H189" s="69"/>
    </row>
    <row r="190" spans="1:91" ht="38.25" customHeight="1" x14ac:dyDescent="0.25">
      <c r="A190" s="341" t="s">
        <v>511</v>
      </c>
      <c r="B190" s="196"/>
      <c r="C190" s="196"/>
      <c r="D190" s="196"/>
      <c r="E190" s="196"/>
      <c r="F190" s="196"/>
      <c r="G190" s="196"/>
      <c r="H190" s="342"/>
    </row>
    <row r="191" spans="1:91" x14ac:dyDescent="0.25">
      <c r="A191" s="332" t="s">
        <v>351</v>
      </c>
      <c r="B191" s="333"/>
      <c r="C191" s="333"/>
      <c r="D191" s="333"/>
      <c r="E191" s="333"/>
      <c r="F191" s="333"/>
      <c r="G191" s="333"/>
      <c r="H191" s="334"/>
    </row>
    <row r="192" spans="1:91" x14ac:dyDescent="0.25">
      <c r="A192" s="68"/>
      <c r="H192" s="69"/>
    </row>
    <row r="193" spans="1:8" x14ac:dyDescent="0.25">
      <c r="A193" s="335" t="s">
        <v>352</v>
      </c>
      <c r="B193" s="251"/>
      <c r="C193" s="251"/>
      <c r="D193" s="251" t="s">
        <v>512</v>
      </c>
      <c r="E193" s="251"/>
      <c r="F193" s="251"/>
      <c r="G193" s="251"/>
      <c r="H193" s="336"/>
    </row>
    <row r="194" spans="1:8" s="63" customFormat="1" ht="11.25" x14ac:dyDescent="0.25">
      <c r="A194" s="337" t="s">
        <v>344</v>
      </c>
      <c r="B194" s="338"/>
      <c r="C194" s="338"/>
      <c r="D194" s="338" t="s">
        <v>345</v>
      </c>
      <c r="E194" s="338"/>
      <c r="F194" s="338"/>
      <c r="G194" s="338"/>
      <c r="H194" s="339"/>
    </row>
    <row r="195" spans="1:8" x14ac:dyDescent="0.25">
      <c r="A195" s="68"/>
      <c r="H195" s="69"/>
    </row>
    <row r="196" spans="1:8" ht="15.75" thickBot="1" x14ac:dyDescent="0.3">
      <c r="A196" s="70" t="s">
        <v>349</v>
      </c>
      <c r="B196" s="71"/>
      <c r="C196" s="71"/>
      <c r="D196" s="71"/>
      <c r="E196" s="71"/>
      <c r="F196" s="71"/>
      <c r="G196" s="71"/>
      <c r="H196" s="72"/>
    </row>
  </sheetData>
  <mergeCells count="178">
    <mergeCell ref="A190:H190"/>
    <mergeCell ref="A191:H191"/>
    <mergeCell ref="A193:C193"/>
    <mergeCell ref="D193:H193"/>
    <mergeCell ref="A194:C194"/>
    <mergeCell ref="D194:H194"/>
    <mergeCell ref="D180:E180"/>
    <mergeCell ref="G180:H180"/>
    <mergeCell ref="K181:AL181"/>
    <mergeCell ref="D182:E182"/>
    <mergeCell ref="G182:H182"/>
    <mergeCell ref="D183:E183"/>
    <mergeCell ref="G183:H183"/>
    <mergeCell ref="B174:G174"/>
    <mergeCell ref="B175:G175"/>
    <mergeCell ref="K175:AH175"/>
    <mergeCell ref="K176:AH176"/>
    <mergeCell ref="K178:AL178"/>
    <mergeCell ref="D179:E179"/>
    <mergeCell ref="G179:H179"/>
    <mergeCell ref="K179:AL179"/>
    <mergeCell ref="A167:J167"/>
    <mergeCell ref="B169:G169"/>
    <mergeCell ref="B170:G170"/>
    <mergeCell ref="B171:G171"/>
    <mergeCell ref="B172:G172"/>
    <mergeCell ref="B173:G173"/>
    <mergeCell ref="B163:H163"/>
    <mergeCell ref="B164:H164"/>
    <mergeCell ref="B165:H165"/>
    <mergeCell ref="K165:AJ165"/>
    <mergeCell ref="K166:AJ166"/>
    <mergeCell ref="B157:G157"/>
    <mergeCell ref="K157:AO157"/>
    <mergeCell ref="K158:AO158"/>
    <mergeCell ref="A159:J159"/>
    <mergeCell ref="B161:H161"/>
    <mergeCell ref="B162:H162"/>
    <mergeCell ref="B151:G151"/>
    <mergeCell ref="B152:G152"/>
    <mergeCell ref="B153:G153"/>
    <mergeCell ref="B154:G154"/>
    <mergeCell ref="B155:G155"/>
    <mergeCell ref="B156:G156"/>
    <mergeCell ref="B144:G144"/>
    <mergeCell ref="B145:G145"/>
    <mergeCell ref="B146:G146"/>
    <mergeCell ref="B147:G147"/>
    <mergeCell ref="K147:AL147"/>
    <mergeCell ref="A149:J149"/>
    <mergeCell ref="B138:F138"/>
    <mergeCell ref="B139:F139"/>
    <mergeCell ref="K139:AJ139"/>
    <mergeCell ref="A141:J141"/>
    <mergeCell ref="B143:G143"/>
    <mergeCell ref="K140:AJ140"/>
    <mergeCell ref="B135:F135"/>
    <mergeCell ref="B136:F136"/>
    <mergeCell ref="B137:F137"/>
    <mergeCell ref="B129:G129"/>
    <mergeCell ref="B130:G130"/>
    <mergeCell ref="B131:G131"/>
    <mergeCell ref="K131:AE131"/>
    <mergeCell ref="K132:AE132"/>
    <mergeCell ref="A133:J133"/>
    <mergeCell ref="B123:F123"/>
    <mergeCell ref="K123:AH123"/>
    <mergeCell ref="K124:AH124"/>
    <mergeCell ref="A125:J125"/>
    <mergeCell ref="B127:G127"/>
    <mergeCell ref="B128:G128"/>
    <mergeCell ref="B117:F117"/>
    <mergeCell ref="B118:F118"/>
    <mergeCell ref="B119:F119"/>
    <mergeCell ref="B120:F120"/>
    <mergeCell ref="B121:F121"/>
    <mergeCell ref="B122:F122"/>
    <mergeCell ref="K106:AE106"/>
    <mergeCell ref="A108:J108"/>
    <mergeCell ref="C110:J110"/>
    <mergeCell ref="D112:J112"/>
    <mergeCell ref="A114:J114"/>
    <mergeCell ref="B116:F116"/>
    <mergeCell ref="D100:J100"/>
    <mergeCell ref="B102:G102"/>
    <mergeCell ref="B103:G103"/>
    <mergeCell ref="B104:G104"/>
    <mergeCell ref="B105:G105"/>
    <mergeCell ref="B106:G106"/>
    <mergeCell ref="B92:G92"/>
    <mergeCell ref="B93:G93"/>
    <mergeCell ref="B94:G94"/>
    <mergeCell ref="K94:AL94"/>
    <mergeCell ref="A96:J96"/>
    <mergeCell ref="C98:J98"/>
    <mergeCell ref="K83:AM83"/>
    <mergeCell ref="A84:J84"/>
    <mergeCell ref="C86:J86"/>
    <mergeCell ref="D88:J88"/>
    <mergeCell ref="B90:G90"/>
    <mergeCell ref="B91:G91"/>
    <mergeCell ref="B78:G78"/>
    <mergeCell ref="B79:G79"/>
    <mergeCell ref="B80:G80"/>
    <mergeCell ref="B81:G81"/>
    <mergeCell ref="K81:AM81"/>
    <mergeCell ref="B82:G82"/>
    <mergeCell ref="K82:AM82"/>
    <mergeCell ref="B70:G70"/>
    <mergeCell ref="K70:AO70"/>
    <mergeCell ref="K71:AO71"/>
    <mergeCell ref="A72:J72"/>
    <mergeCell ref="C74:J74"/>
    <mergeCell ref="D76:J76"/>
    <mergeCell ref="B66:G66"/>
    <mergeCell ref="B67:G67"/>
    <mergeCell ref="B68:G68"/>
    <mergeCell ref="B69:G69"/>
    <mergeCell ref="B55:H55"/>
    <mergeCell ref="B56:H56"/>
    <mergeCell ref="K56:AK56"/>
    <mergeCell ref="K57:AK57"/>
    <mergeCell ref="A58:J58"/>
    <mergeCell ref="A60:J60"/>
    <mergeCell ref="B51:H51"/>
    <mergeCell ref="B52:H52"/>
    <mergeCell ref="B53:H53"/>
    <mergeCell ref="B54:H54"/>
    <mergeCell ref="B46:H46"/>
    <mergeCell ref="B47:H47"/>
    <mergeCell ref="B48:H48"/>
    <mergeCell ref="C62:J62"/>
    <mergeCell ref="D64:J64"/>
    <mergeCell ref="A49:A50"/>
    <mergeCell ref="B49:H49"/>
    <mergeCell ref="I49:I50"/>
    <mergeCell ref="B43:H43"/>
    <mergeCell ref="A44:A45"/>
    <mergeCell ref="B44:H44"/>
    <mergeCell ref="I44:I45"/>
    <mergeCell ref="J44:J45"/>
    <mergeCell ref="B45:H45"/>
    <mergeCell ref="J49:J50"/>
    <mergeCell ref="B50:H50"/>
    <mergeCell ref="B36:F36"/>
    <mergeCell ref="B37:F37"/>
    <mergeCell ref="K37:AJ37"/>
    <mergeCell ref="A39:J39"/>
    <mergeCell ref="B41:H41"/>
    <mergeCell ref="B42:H42"/>
    <mergeCell ref="B29:F29"/>
    <mergeCell ref="K29:AN29"/>
    <mergeCell ref="A31:J31"/>
    <mergeCell ref="B33:F33"/>
    <mergeCell ref="B34:F34"/>
    <mergeCell ref="B35:F35"/>
    <mergeCell ref="L22:AM22"/>
    <mergeCell ref="A23:J23"/>
    <mergeCell ref="B25:F25"/>
    <mergeCell ref="B26:F26"/>
    <mergeCell ref="B27:F27"/>
    <mergeCell ref="B28:F28"/>
    <mergeCell ref="I11:I13"/>
    <mergeCell ref="J11:J13"/>
    <mergeCell ref="D12:D13"/>
    <mergeCell ref="E12:G12"/>
    <mergeCell ref="A21:B21"/>
    <mergeCell ref="L21:AM21"/>
    <mergeCell ref="A1:J1"/>
    <mergeCell ref="A3:J3"/>
    <mergeCell ref="C5:J5"/>
    <mergeCell ref="D7:J7"/>
    <mergeCell ref="A9:J9"/>
    <mergeCell ref="A11:A13"/>
    <mergeCell ref="B11:B13"/>
    <mergeCell ref="C11:C13"/>
    <mergeCell ref="D11:G11"/>
    <mergeCell ref="H11:H13"/>
  </mergeCells>
  <pageMargins left="0.78740157480314965" right="0.39370078740157483" top="0.39370078740157483" bottom="0.19685039370078741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 МБ</vt:lpstr>
      <vt:lpstr>Раздел 4 ОБЛ</vt:lpstr>
      <vt:lpstr>Раздел 4 ПДД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User</cp:lastModifiedBy>
  <cp:lastPrinted>2020-02-05T14:39:47Z</cp:lastPrinted>
  <dcterms:created xsi:type="dcterms:W3CDTF">2020-01-21T14:44:18Z</dcterms:created>
  <dcterms:modified xsi:type="dcterms:W3CDTF">2020-02-25T07:38:39Z</dcterms:modified>
</cp:coreProperties>
</file>